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06702 - Свод реестров расходны" sheetId="1" r:id="rId1"/>
  </sheets>
  <definedNames>
    <definedName name="_xlnm.Print_Titles" localSheetId="0">'06702 - Свод реестров расходны'!$4:$4</definedName>
  </definedNames>
  <calcPr fullCalcOnLoad="1"/>
</workbook>
</file>

<file path=xl/sharedStrings.xml><?xml version="1.0" encoding="utf-8"?>
<sst xmlns="http://schemas.openxmlformats.org/spreadsheetml/2006/main" count="761" uniqueCount="545">
  <si>
    <t>3.1.4.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</si>
  <si>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РГ- А-0400</t>
  </si>
  <si>
    <t>0107</t>
  </si>
  <si>
    <t>Закон Волгоградской области от 07.12.2006 №1378-ОД "Об избирательных комиссиях в Волгоградской области"</t>
  </si>
  <si>
    <t>ст21, п.4 ст.22</t>
  </si>
  <si>
    <t>25.06.2007 срок действия не определен</t>
  </si>
  <si>
    <t>3.1.6.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</si>
  <si>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 А-0600</t>
  </si>
  <si>
    <t>Закон РФ от 27.12.1991 №2124-1 "О средствах массовой информации"</t>
  </si>
  <si>
    <t>ст.7</t>
  </si>
  <si>
    <t>п.2 статьи 4, п.1,2 статьи 6                                                                                                                                                                                                                                                                                                                                                                                                                                                                                                                    п.1,2</t>
  </si>
  <si>
    <t xml:space="preserve">06.10.2003 срок действия не определен                                                                                                                                                               10.01.2002 </t>
  </si>
  <si>
    <t>в целом</t>
  </si>
  <si>
    <t>Постановление главы администрации городского округа - г.Волжский от 18.02.2008 №58-ГО "О создании АУ "Многофункциональный центр предоставления государственных и муниципальных услуг городского округа - город Волжский Волгоградской области"</t>
  </si>
  <si>
    <t>п. 2.4, абзац 8 п. 7.7</t>
  </si>
  <si>
    <t>18.02.2008 срок действия не определен</t>
  </si>
  <si>
    <t>19.05.2004 срок действие до 18.07.2008</t>
  </si>
  <si>
    <t>3.1.20.   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</si>
  <si>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 А-2000</t>
  </si>
  <si>
    <t xml:space="preserve">Федеральный закон РФ от 06.10.2003 №131-ФЗ "Об общих принципах организации местного самоуправления в Российской Федерации"                  Закон от 10.07.1992 №3266-1 "Об образовании"                </t>
  </si>
  <si>
    <t xml:space="preserve">06.10.2003 срок действия не определен                                                                                                                                                                                        21.07.2007 срок действия не определен                          </t>
  </si>
  <si>
    <t>Закон Волгоградской области от 11.08.2006 №1276-ОД "Об образовании в Волгоградской области"</t>
  </si>
  <si>
    <t>ст.10</t>
  </si>
  <si>
    <t>05.01.2008 срок действия не определен</t>
  </si>
  <si>
    <t>п.1                                                                                                                                                                                                                                                              Приложение №1 в целом</t>
  </si>
  <si>
    <t>3.1.21.   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</si>
  <si>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РГ- А-2100</t>
  </si>
  <si>
    <t xml:space="preserve">Федеральный закон РФ от 06.10.2003 №131-ФЗ "Об общих принципах организации местного самоуправления в Российской Федерации"                  </t>
  </si>
  <si>
    <t>п.п.14 п.1 ст.16</t>
  </si>
  <si>
    <t>Закон Волгоградской области от 15.07.2007 №1492-ОД "О территориальной программе госуд. гарантий оказания населению Волгоградской области бесплатной медицинской помощи на 2007 год"</t>
  </si>
  <si>
    <t>гл.2 приложение 2. гл.2 приложение 10</t>
  </si>
  <si>
    <t>п.1                                                                                                                                                                                                                                                              Приложение №2 в целом</t>
  </si>
  <si>
    <t>3.1.22.   создание условий для обеспечения жителей городского округа услугами связи, общественного питания, торговли и бытового обслуживания</t>
  </si>
  <si>
    <t>РГ- А-2200</t>
  </si>
  <si>
    <t>0502</t>
  </si>
  <si>
    <t>п.п.15 п.1 ст.16</t>
  </si>
  <si>
    <t>3.1.23.   организация библиотечного обслуживания населения, комплектование и обеспечение сохранности библиотечных фондов библиотек городского округа</t>
  </si>
  <si>
    <t>РГ- А-2300</t>
  </si>
  <si>
    <t>0801</t>
  </si>
  <si>
    <t xml:space="preserve">06.10.2003 срок действия не определен                                                                                                                                                                                                                  19.01.2007 срок действия не определен                          </t>
  </si>
  <si>
    <t>Постановление Главы Администрации Волгоградской области от 16.02.2007 №192 "О размере, порядке финансирования и условия предоставления денежных выплат мед.персоналу ФАП, учреждений и подразделений скорой мед.помощи мун.учреждений здравоохранения Волгоградской области"</t>
  </si>
  <si>
    <t>16.02.2007 срок действия не определен</t>
  </si>
  <si>
    <t>РГ- В-2200</t>
  </si>
  <si>
    <t>Закон Волгоградской области от 15.11.2007 №1557-ОД "О наделении органов местного самоуправления отдельными государственными полномочиями Волгоградской области по созданию, исполнению функций, обеспечению деятельности органов опеки и попечительства в отношении несовершеннолетних"                                                                                              Постановление Главы Администрации Волгоградской области от 14.02.2008 №148 "Об утверждении порядка расходования и учета субвенций из областного фонда компенсаций на осуществление органами местного самоуправления полномочий по созданию, исполнению функций, обеспечению деятельности органов опеки и попечительства в отношении несовершеннолетних"</t>
  </si>
  <si>
    <t xml:space="preserve">Закон Волгоградской области от 17.01.01.№499-ОД "О сфере культуры и искусства в Волгоградской области "                                                              </t>
  </si>
  <si>
    <t xml:space="preserve">ст.22                                                                                                                                                                                                        </t>
  </si>
  <si>
    <t>Федеральный закон РФ от 21.07.2007 № 185-ФЗ "О фонде содействия реформирования жилищно-коммунального хозяйства"</t>
  </si>
  <si>
    <t>ст.14</t>
  </si>
  <si>
    <t xml:space="preserve">21.07.2007  срок действия не определен                  </t>
  </si>
  <si>
    <t>14.03.2008 срок действия до 31.12.2011</t>
  </si>
  <si>
    <t>Постановление администрации г.о. - г.Волжского Волгоградской области от 16.06.2008 №3478 "О распределении субсидий на проведение капитального ремонта многоквартирных домов"</t>
  </si>
  <si>
    <t>16.06.2008 срок действия не определен</t>
  </si>
  <si>
    <t>Постановление администрации г.Волжского от 08.12.1997 №5290 " О создании муниципальных учреждений здравоохранения…"</t>
  </si>
  <si>
    <t>08.12.1997 срок действия не определен</t>
  </si>
  <si>
    <t>Городское положение от 11.07.2007 №222-ВГД "О пенсионном обеспечении за выслугу лет лиц, замещавших муниципальные должсности"</t>
  </si>
  <si>
    <t>11.07.2007 срок действия не определен</t>
  </si>
  <si>
    <t>3.3.1. Субвенция на реализацию Закона Волгоградской области от 12.12.05 №1142-ОД "О наделении органов местного самоуправления муниципальных районов и городских округов госуд полномочиями Волгоградской области по обеспечению технической эксплуатации служебных помещений, предоставляемых милиции общественной безопасности"</t>
  </si>
  <si>
    <t>3.3.2. Субвенция на организацию питания детей из малообеспеченных семей и детей, состоящих на учете у фтизиатра, обучающихся в общеобразовательных учреждениях</t>
  </si>
  <si>
    <t>3.3.3. Субвенция на обеспечение жильем детей-сирот и детей, оставшихся без попечения родителей</t>
  </si>
  <si>
    <t>3.3.4. Субвенция на выплату пособий по опеке и попечительству</t>
  </si>
  <si>
    <t>3.3.6. Субвенции по выплате единовременного пособия при всех формах устройства детей, лишенных родительского попечения, в семью</t>
  </si>
  <si>
    <t>3.3.7. Субвенция на реализацию социальных гарантий, установленных Законом Волгоградской области от 26 ноября 2004 г. №964-ОД "О государственных гарантиях молодым специалистам, работающим в областных государственных и муниципальных учреждениях, расположенных в сельских поселениях и рабочих поселках Волгоградской области"</t>
  </si>
  <si>
    <t>3.3.8. Субвенция на предоставление субсидий гражданам на оплату жилья и коммунальных услуг с учетом обеспечения твердым топливом и сжиженным газом</t>
  </si>
  <si>
    <t xml:space="preserve">06.10.2003 срок действия не определен                                                                                                                                                                                                                   16.04.2005 срок действия не определен  </t>
  </si>
  <si>
    <t>РГ- В-1800</t>
  </si>
  <si>
    <t xml:space="preserve">Федеральный закон РФ от 06.10.2003 №131-ФЗ "Об общих принципах организации местного самоуправления в Российской Федерации"                                                         Постановление Правительства РФ от 14.02.2006 №89 "О мерах государственной поддержки образоват.учреждений, внедряющих инновационные образовательные программы"       </t>
  </si>
  <si>
    <t xml:space="preserve">06.10.2003 срок действия не определен                                                                                                                                                                                          01.01.2006 срок действия не определен </t>
  </si>
  <si>
    <t>Постановление Главы Администрации Волгоградской области от 11.09.06 №1111 "О мерах государственной поддержки образовательных учреждений, внедряющих инновационные образовательные программы"</t>
  </si>
  <si>
    <t>21.09.2006 срок действия не определен</t>
  </si>
  <si>
    <t>РГ- В-1900</t>
  </si>
  <si>
    <t>0904</t>
  </si>
  <si>
    <t>3.4.12. Субсидии немуниципальным образовательным учреждениям</t>
  </si>
  <si>
    <t>06.10.2003 срок действия не определен                                                                                                                                                                                                                  29.12.2006 срок действия не определен</t>
  </si>
  <si>
    <t>Городское положение от 30.06.07 №197-ВГД "Об утверждении стандартов качества предоставления муниципальных услуг в области образования, физкультуры и спорта, молодежной политики и патриотической работы, здравоохранения, культуры, жилищно-коммунальных услуг, транспортного обслуживания населения"</t>
  </si>
  <si>
    <t>Приложение №4 в целом</t>
  </si>
  <si>
    <t>Постановление администрации городского округа - г.Волжский Волгоградской области от 18.03.2008 №1450 "ОБ определении уполномоченного органа"</t>
  </si>
  <si>
    <t>п.1</t>
  </si>
  <si>
    <t>18.03.2008 срок действия не определен</t>
  </si>
  <si>
    <t>РГ- В-0300</t>
  </si>
  <si>
    <t>Закон Волгоградской области от 10.11.2005 №1111-ОД "Об организации питания обучающихся (1-11 классы) в общеобразовательных учреждениях Волгоградской области"</t>
  </si>
  <si>
    <t>ст.1,2</t>
  </si>
  <si>
    <t>01.01.2006 срок действия не определен</t>
  </si>
  <si>
    <t>РГ- В-0400</t>
  </si>
  <si>
    <t>1003</t>
  </si>
  <si>
    <t>п.2,3 Положения</t>
  </si>
  <si>
    <t>13.03.2008 срок действия не определен</t>
  </si>
  <si>
    <t>3.4.15. Создание муниципальных образовательных учреждений высшего профессионального образования</t>
  </si>
  <si>
    <t>РГ- Г-1500</t>
  </si>
  <si>
    <t>0706</t>
  </si>
  <si>
    <t xml:space="preserve">п.п.3 п.1 ст.16.1 </t>
  </si>
  <si>
    <t>Постановление Главы Администрации г.Волжского от 09.07.2003 №2563 "О подготовке специалистов из социально незащищенных граждан на базе МОУ "Волжский институт экономики, педагогики и права"</t>
  </si>
  <si>
    <t>ИТОГО расходные обязательства городских округов</t>
  </si>
  <si>
    <t>РГ- И-9999</t>
  </si>
  <si>
    <t>ФЗ РФ от 06.10.2003 №131-ФЗ "Об общих принципах организации местного самоуправления в Российской Федерации"                 ФЗ от 17.07.1999 №178-ФЗ "О государственной социальной помощи" Указ Президента РФ от 19.05.1996 №210 "О продлении действия президентской программы "Дети России"</t>
  </si>
  <si>
    <t>Закон Волгоградской области от 12.12.2005 №1144-ОД "О наделении органов местн.самоуправления государственными полномочиями по соц.поддержке детей-сирот и детей, оставшихся без попечения родителей..."</t>
  </si>
  <si>
    <t>3.3.5. Субвенция на вознаграждение за труд, причитающееся приемным родителям (патронатному воспитателю), и предоставление им мер социальной поддержки,</t>
  </si>
  <si>
    <t>п.1                                                                                                                                                                                                                                                              Приложение №4 в целом</t>
  </si>
  <si>
    <t>п.п.37 п.1 ст.16</t>
  </si>
  <si>
    <t>3.3.   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</si>
  <si>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РГ- В-0000</t>
  </si>
  <si>
    <t>РГ- В-0100</t>
  </si>
  <si>
    <t>0702</t>
  </si>
  <si>
    <t>ст.20</t>
  </si>
  <si>
    <t>Постановление Главы Администрации Волгоградской области от 30.08.2004 № 799 "Об утверждении порядка предоставления из областного бюджета субвенций на осуществление образовательного процесса образовательными общеобразовательн.учрежд. муниципальных образований Волгоградской области"</t>
  </si>
  <si>
    <t>п.2</t>
  </si>
  <si>
    <t>30.08.2004 срок действия не определен</t>
  </si>
  <si>
    <t>РГ- В-0200</t>
  </si>
  <si>
    <t>1004</t>
  </si>
  <si>
    <t>0102;0103;0104;0113;0408;0505;0709;0804;0909;1006</t>
  </si>
  <si>
    <t>1201,1202, 1204</t>
  </si>
  <si>
    <t>0113;0412;0502</t>
  </si>
  <si>
    <t>0901;0902;0904;0909</t>
  </si>
  <si>
    <t>0801;0804</t>
  </si>
  <si>
    <t>0314, 0113</t>
  </si>
  <si>
    <t>0113</t>
  </si>
  <si>
    <t>0113;0412;0505;0804;0909;1006</t>
  </si>
  <si>
    <t>0100,0400,0500.0600,0700,0800,0900, 1000,1100</t>
  </si>
  <si>
    <t>0113,0505</t>
  </si>
  <si>
    <t>0412,0503</t>
  </si>
  <si>
    <t>Постановление Волжской городской Думы от 25.06.2010 №18/14 "О реорганизации муниципального унитарного предприятия "Комбинат благоустройства"</t>
  </si>
  <si>
    <t>25.06.2010 срок действия не определен</t>
  </si>
  <si>
    <t>Постановление главы городского округа - город Волжский Волгоградской области от 11.08.2010 №745-ГО "О реорганизации муниципального унитарного предприятия "Комбинат благоустройства"</t>
  </si>
  <si>
    <t>11.08.2010 срок действия не определен</t>
  </si>
  <si>
    <t>Справочно:  плановый период 2012 и 2013 годов в проекте бюджете городского округа - город Волжский предлагается принять в общих параметрах бюджета без распределения доходов и расходов в соответствии с бюджетной класиификацией.</t>
  </si>
  <si>
    <r>
      <t xml:space="preserve">п.п.25 п.1 ст.16               </t>
    </r>
    <r>
      <rPr>
        <sz val="12"/>
        <color indexed="9"/>
        <rFont val="Times New Roman"/>
        <family val="1"/>
      </rPr>
      <t xml:space="preserve"> 0000000 0000000000000000000000000  </t>
    </r>
    <r>
      <rPr>
        <sz val="12"/>
        <rFont val="Times New Roman"/>
        <family val="1"/>
      </rPr>
      <t xml:space="preserve">                                                                                                                                                                         п.1</t>
    </r>
  </si>
  <si>
    <r>
      <t xml:space="preserve">07.07.07 срок действия не определен  </t>
    </r>
    <r>
      <rPr>
        <sz val="12"/>
        <color indexed="9"/>
        <rFont val="Times New Roman"/>
        <family val="1"/>
      </rPr>
      <t>00000000000000000000000000000000000000000000000000000000000000000000000000000000</t>
    </r>
    <r>
      <rPr>
        <sz val="12"/>
        <rFont val="Times New Roman"/>
        <family val="1"/>
      </rPr>
      <t xml:space="preserve">  07.07.07 срок действия не определен</t>
    </r>
  </si>
  <si>
    <r>
      <t xml:space="preserve">п.1     </t>
    </r>
    <r>
      <rPr>
        <sz val="12"/>
        <color indexed="9"/>
        <rFont val="Times New Roman"/>
        <family val="1"/>
      </rPr>
      <t xml:space="preserve"> 000000000000000000000000000000000000000000000000000000000</t>
    </r>
    <r>
      <rPr>
        <sz val="12"/>
        <rFont val="Times New Roman"/>
        <family val="1"/>
      </rPr>
      <t xml:space="preserve">                                                                                         Приложение №4 в целом</t>
    </r>
  </si>
  <si>
    <r>
      <t xml:space="preserve">п.п.26 п.1 ст.16    </t>
    </r>
    <r>
      <rPr>
        <sz val="12"/>
        <color indexed="9"/>
        <rFont val="Times New Roman"/>
        <family val="1"/>
      </rPr>
      <t>00000000000000000000000000000</t>
    </r>
    <r>
      <rPr>
        <sz val="12"/>
        <rFont val="Times New Roman"/>
        <family val="1"/>
      </rPr>
      <t xml:space="preserve"> ст.22 гл.6     </t>
    </r>
    <r>
      <rPr>
        <sz val="12"/>
        <color indexed="9"/>
        <rFont val="Times New Roman"/>
        <family val="1"/>
      </rPr>
      <t>00000000000000000000000000000</t>
    </r>
    <r>
      <rPr>
        <sz val="12"/>
        <rFont val="Times New Roman"/>
        <family val="1"/>
      </rPr>
      <t xml:space="preserve">  ст.4 гл.1            ст.8 гл.2</t>
    </r>
  </si>
  <si>
    <r>
      <t xml:space="preserve">п.п.28 п.1 ст.16  </t>
    </r>
    <r>
      <rPr>
        <sz val="12"/>
        <color indexed="9"/>
        <rFont val="Times New Roman"/>
        <family val="1"/>
      </rPr>
      <t>0000000000000000000000000000000</t>
    </r>
    <r>
      <rPr>
        <sz val="12"/>
        <rFont val="Times New Roman"/>
        <family val="1"/>
      </rPr>
      <t xml:space="preserve">ст.8 </t>
    </r>
    <r>
      <rPr>
        <sz val="12"/>
        <color indexed="9"/>
        <rFont val="Times New Roman"/>
        <family val="1"/>
      </rPr>
      <t>00000000000000000000</t>
    </r>
    <r>
      <rPr>
        <sz val="12"/>
        <rFont val="Times New Roman"/>
        <family val="1"/>
      </rPr>
      <t>п.2 ст.8</t>
    </r>
  </si>
  <si>
    <t xml:space="preserve"> Постановление Главы Администрации Волгоградской области от 14.03.2008 №282 "Об утверждении областной адресной программы "Капитальный ремонт многоквартирных домов в 2008-2011 годах на территории Волгоградской области с использованием средств фонда содействия реформированию жилищно-коммунального хозяйства"
</t>
  </si>
  <si>
    <t>в тыс.руб.</t>
  </si>
  <si>
    <t>3.3.9. Субвенция на реализацию Закона Волгоградской области от 04 марта 2005 г. №1019-ОД "О мерах социальной поддержки по оплате жилья и коммунальных услуг отдельных категорий граждан, работающих и проживающих в сельской местности, рабочих поселках (поселках городского типа) на территории Волгоградской области"</t>
  </si>
  <si>
    <t>0701;0702;0703;0704;0709</t>
  </si>
  <si>
    <t>3.3.11. Субвенция на предоставление льгот по оплате жилья и коммунальных услуг многодетным семьям, семьям военнослужащих срочной службы, погибших в армии в мирное время, лицам, участвовавшим в обороне Сталинграда и награжденным медалью "За оборону Сталинграда"</t>
  </si>
  <si>
    <t>3.3.12. Субвенция на реализацию Закона Волгоградской области от 12 декабря 2005 г. №1140-ОД "О делегировании органам местного самоуправления муниципальных районов и городских округов государственных полномочий на регистрацию актов гражданского состояния"</t>
  </si>
  <si>
    <t>3.3.13. Субвенция на реализацию Федерального закона от 20 августа 2004 г. №113-ФЗ "О присяжных заседателях федеральных судов общей юрисдикции в Российской Федерации"</t>
  </si>
  <si>
    <t>3.3.14. Субвенции за счет средств областного бюджета в соответствии с Законом Волгоградской области от 12 декабря 2005 года №1143-ОД "О порядке определения нормативов финансирования общеобразовательных учреждений в части расходов на реализацию общеобразовательных программ"</t>
  </si>
  <si>
    <t>3.3.15. Субвенция за счет средств федерального бюджета на ежемесячное денежное вознаграждение за классное руководство</t>
  </si>
  <si>
    <t>Постановление главы администрации г.Волжского от 25.02.2000 №575 "Порядок вывоза и захоронения тел умерших (погибших)"</t>
  </si>
  <si>
    <t xml:space="preserve">приложение </t>
  </si>
  <si>
    <t>3.1.33.   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</si>
  <si>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 А-3300</t>
  </si>
  <si>
    <t>0503</t>
  </si>
  <si>
    <t>Федеральный закон РФ от 06.10.2003 №131-ФЗ "Об общих принципах организации местного самоуправления в Российской Федерации"                 Постановление Правительства РФ от 28.07.2005 №457 "Об итогах Всероссийского конкурса на звание самый благоустроенный город России" за 2004 год"</t>
  </si>
  <si>
    <t>06.10.2003 срок действия не определен                                                                                                                                                               28.07.2005 срок действия не определен</t>
  </si>
  <si>
    <t>3.1.34.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</si>
  <si>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РГ- А-3400</t>
  </si>
  <si>
    <t>0412</t>
  </si>
  <si>
    <t>3.4.9. Материально-техническое обеспечение УВД по г.Волжскому</t>
  </si>
  <si>
    <t>РГ- Г-0900</t>
  </si>
  <si>
    <t>3.4.10. Социальные выплаты гражданам</t>
  </si>
  <si>
    <t>РГ- Г-1000</t>
  </si>
  <si>
    <t>1001;1003</t>
  </si>
  <si>
    <t>06.10.2003 срок действия  не определен                                                                                                                                         25.11.2006 срок действия не установлен                                                      18.10.1996 срок действия не установлен</t>
  </si>
  <si>
    <t>3.4.11. Участие в организации и финансировании проведения на территории городского округа общественных работ для граждан, испытывающих трудности в поиске работы, а также временной занятости несовершеннолетних граждан в возрасте от 14-18 лет</t>
  </si>
  <si>
    <t>РГ- Г-1100</t>
  </si>
  <si>
    <t xml:space="preserve">Федеральный закон РФ от 06.10.2003 №131-ФЗ "Об общих принципах организации местного самоуправления в Российской Федерации"                                                                                        Закон РФ от 19.04.1991 №1032-1 "О занятости населения в РФ"         </t>
  </si>
  <si>
    <t>п.п.2 п.1 ст.16.1                                                                                                                                                                                                                                                         п.3 часть 1 ст.7</t>
  </si>
  <si>
    <t>06.10.2003 срок действия  не определен                                                                                                                                                                                                                                                                      02.05.1991 срок действия не определен</t>
  </si>
  <si>
    <t>3.4.14. Резервный фонд</t>
  </si>
  <si>
    <t>РГ- Г-1400</t>
  </si>
  <si>
    <t>Постановление администрации городского округа - город Волжский от 13.03.2008 №1162 "Об утверждении Положения о порядке использования бюджетных ассигнований резервного фонда администрации городского округа - город волжский Волгоградской области"</t>
  </si>
  <si>
    <t>3.1.42.   создание условий для расширения рынка сельскохозяйственной продукции, сырья и продовольствия, содействие развитию малого предпринимательства</t>
  </si>
  <si>
    <t>РГ- А-4200</t>
  </si>
  <si>
    <t>Федеральный закон РФ от 06.10.2003 №131-ФЗ "Об общих принципах организации местного самоуправления в Российской Федерации"                                                    ФЗ от 24.07.2007 №209-ФЗ "О развитии малого и среднего предпринимательства в РФ"</t>
  </si>
  <si>
    <t>Федеральный закон РФ от 06.10.2003 №131-ФЗ "Об общих принципах организации местного самоуправления в Российской Федерации"                        ФЗ от 12.01.1996 №8-ФЗ "О погребении и похоронном деле"</t>
  </si>
  <si>
    <t>А.В.Уваров</t>
  </si>
  <si>
    <t>Исп.</t>
  </si>
  <si>
    <t>Щедрина О.И.</t>
  </si>
  <si>
    <t>тел.41-35-83</t>
  </si>
  <si>
    <t>п.п.33 п.1 ст.16                                                                                                                                                                                                                                                    ст.1</t>
  </si>
  <si>
    <t xml:space="preserve">06.10.2003 срок действия не определен                                                                                                                                                                                         01.01.2008  </t>
  </si>
  <si>
    <t>Закон Волгоградской области от 27.12.2006 №1393-ОД "Об областной целевой программе "Развитие и поддержка малого предпринимательства в Волгоградской области на 2007-2010 годы"</t>
  </si>
  <si>
    <t>01.01.2007 до 31.12.2010</t>
  </si>
  <si>
    <t>3.1.43.   организация и осуществление мероприятий по работе с детьми и молодежью в городском округе</t>
  </si>
  <si>
    <t>РГ- А-4300</t>
  </si>
  <si>
    <t>0707</t>
  </si>
  <si>
    <t>п.п.34 п.1 ст.16</t>
  </si>
  <si>
    <t xml:space="preserve">06.10.2003 срок действия не определен                             </t>
  </si>
  <si>
    <t>Закон от 22.06.2001 №552-ОД "О государственной молодежной политике в Волгоградской области"</t>
  </si>
  <si>
    <t>ст.8</t>
  </si>
  <si>
    <t>25.07.2001 срок действия не определен</t>
  </si>
  <si>
    <t>3.1.44.   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</si>
  <si>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РГ- А-4400</t>
  </si>
  <si>
    <t>Постановление Правительства РФ от 14.12.2005 №761"О предоставлении субсидий на оплату жилого помещения и коммунальных услуг"</t>
  </si>
  <si>
    <t>28.06.2007 срок действия не определен</t>
  </si>
  <si>
    <t>Постановление Главы Администрации Волгоградской области от 23.04.2007 №647 "О региональных стандартах, используемых при расчете субсидий, предоставляемых гражданам на оплату жилого помещения и коммунальных услуг"</t>
  </si>
  <si>
    <t>01.01.2007 срок действия не определен</t>
  </si>
  <si>
    <t>ст.20                                                                                                                                                                                                                                                     п.6</t>
  </si>
  <si>
    <t>п.2 ст.16.1                                                                                                                                                                                                                                                                         п.1</t>
  </si>
  <si>
    <t xml:space="preserve">в целом                                                                                                                                                                                                                                                                                                   п.9.1. </t>
  </si>
  <si>
    <t xml:space="preserve">18.06.2007 срок действия не определен                                                                                                                                                                                                                     </t>
  </si>
  <si>
    <t xml:space="preserve"> Городское Положение от 30.06.2007 №207-ВГД "О методологии расчета платежеспособности бюджета с учетом действующих и планируемых к принятию долговых обязательств, включая кредит.задолженность на среднесрочный период, городского округа - город Волжский Волгоградской области"</t>
  </si>
  <si>
    <t xml:space="preserve"> Закон Волгоградской области от 09.12.2007 №1406-ОД "Об областной целевой программе "Профилактика правонарушений на терри тории Волгоградской области на 2007 - 2010 годы"</t>
  </si>
  <si>
    <t xml:space="preserve">                                                                                                                                                                                         в целом</t>
  </si>
  <si>
    <t xml:space="preserve">                                                                                                                                                                                                                                                                    24.01.2007 срок действие до 17.11.2009</t>
  </si>
  <si>
    <t>Начальник управления</t>
  </si>
  <si>
    <t>ст.22                                                                                                                                                                                                                                                            ст.20,21,22</t>
  </si>
  <si>
    <t>3.1.24.   создание условий для организации досуга и обеспечения жителей городского округа услугами организаций культуры</t>
  </si>
  <si>
    <t>РГ- А-2400</t>
  </si>
  <si>
    <t>Федеральный закон РФ от 06.10.2003 №131-ФЗ "Об общих принципах организации местного самоуправления в Российской Федерации"              Постановление Правительства РФ от 14.12.2005 №761 "О предоставлении субсидий на оплату жилого помещения и коммунальных услуг"</t>
  </si>
  <si>
    <t>06.10.2003 срок действия не определен                                                                                                                                                                        28.06.2007 срок действия не определен</t>
  </si>
  <si>
    <t xml:space="preserve">Закон Волгоградской области от 12.12.2005 №1145-ОД "О наделении органов местного самоуправления муниципальныйх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 </t>
  </si>
  <si>
    <t>абз.2, ст.1</t>
  </si>
  <si>
    <t>01.01.2008 срок действия не определен</t>
  </si>
  <si>
    <t>РГ- В-0800</t>
  </si>
  <si>
    <t>Закон Волгоградской области от 04.03.2005 №1019-ОД "О мерах соц.поддержки по оплате жилья и коммунальных услуг, отдельных категорий граждан, работающих и проживающихв сельской местности, рабочих поселках на территории Волгоградской области"</t>
  </si>
  <si>
    <t>п.1 ст.7</t>
  </si>
  <si>
    <t>РГ- В-0900</t>
  </si>
  <si>
    <t>Федеральный закон РФ от 06.10.2003 №131-ФЗ "Об общих принципах организации местного самоуправления в Российской Федерации"              Указ Президента РФ от 05.05.1992 №431 "О мерах по социальной поддержке многодетных семей"</t>
  </si>
  <si>
    <t>06.10.2003 срок действия не определен                                                                                                                                                                                                                                05.05.1992 срок действия не установлен</t>
  </si>
  <si>
    <t>Закон Волгоградской области от18.03.2002 №680-ОД "О безопасности дорожного движения на территории Волгоградской области"</t>
  </si>
  <si>
    <t>ст.6,13</t>
  </si>
  <si>
    <t>3.1.13.   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</si>
  <si>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РГ- А-1300</t>
  </si>
  <si>
    <t>0501</t>
  </si>
  <si>
    <t>Федеральный закон РФ от 06.10.2003 №131-ФЗ "Об общих принципах организации местного самоуправления в Российской Федерации"                 Постановление Правительства РФ от 29.08.05 № 541 "О федеральных стандартах оплаты жилого помещения и коммунальных услуг"</t>
  </si>
  <si>
    <t xml:space="preserve">06.10.2003 срок действия не определен                                                                                                                                                                                         01.01.2008 срок действия не определен                            </t>
  </si>
  <si>
    <t>РГ- В-1400</t>
  </si>
  <si>
    <t>0302</t>
  </si>
  <si>
    <t>Закон Волгоградской области от 12.12.2005 №1142-ОД "О наделении органов местного самоуправления муниципальных районов и городских округов госуд.полномочиями Волгоградской области по обеспечению технической эксплуатации служебных помещений, предоставляемых милиции общественной безопасности"</t>
  </si>
  <si>
    <t>РГ- В-1500</t>
  </si>
  <si>
    <t>Закон Волгоградской обл. от 12.12.2005 №1140-ОД "О делигировании органами местного самоуправления мун.районов и городских округов гос.полномочий на регистрацию актов гражданского состояния"</t>
  </si>
  <si>
    <t>14.07.2007 срок действия не определен</t>
  </si>
  <si>
    <t>РГ- В-1600</t>
  </si>
  <si>
    <t>Федеральный закон РФ от 06.10.2003 №131-ФЗ "Об общих принципах организации местного самоуправления в Российской Федерации"              Постановление Правительства РФ от 30.12.2006 №846 "О порядке и условиях предоставления в 2007 году финансовой помощи из федерального бюджета на выплату компенсации части родительской платы за содержание ребенка в госуд. и муницип.образовательных учреждениях..."</t>
  </si>
  <si>
    <t>3. Расходные обязательства городских округов</t>
  </si>
  <si>
    <t>РГ- 0-0000</t>
  </si>
  <si>
    <t xml:space="preserve">Удельный вес </t>
  </si>
  <si>
    <t>расчет по удельному весу 2011 утв.</t>
  </si>
  <si>
    <t>расчет по удельному весу 2012 утв.</t>
  </si>
  <si>
    <t>Объем средств на очередной финансовый год обл.б</t>
  </si>
  <si>
    <t>Запланировано на финансовый год +1обл.б.</t>
  </si>
  <si>
    <t>Постановление Волжской городской Думы от 27.06.2008 №54/8 "Об утверждении структуры администрации городского округа - город Волжский Волгоградской области"</t>
  </si>
  <si>
    <t>29.02.2008 срок действия до 27.06.2008</t>
  </si>
  <si>
    <t>3.1.   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</si>
  <si>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 А-0000</t>
  </si>
  <si>
    <t>3.1.1.   финансирование расходов на содержание органов местного самоуправления городских округов</t>
  </si>
  <si>
    <t>РГ- А-0100</t>
  </si>
  <si>
    <t>Федеральный закон РФ от 06.10.2003 №131-ФЗ "Об общих принципах организации местного самоуправления в Российской Федерации"                  Федеральный закон от 02.03.07 №25-ФЗ "О муниципальной службе в РФ"</t>
  </si>
  <si>
    <t>06.10.2003 срок действия не определен                                                                                                                                                                                                                  с 01.06.2007 срок действия не определен</t>
  </si>
  <si>
    <t>Закон Волгоградской области о  28.07.2006 №1267-ОД "О денежном вознаграждении лиц замещающих муниципальные должности и денежное содержание муниципальных служащих в Волгоградской области"</t>
  </si>
  <si>
    <t>ст.1,2,3,4</t>
  </si>
  <si>
    <t>Закон Волгоградской области от 27.06.2006 №1249-ОД "О наделении органов местного самоупправления муницип.образований госуд.полномочиями по созданию, исполнению функций, обеспечению деятельности муницип.комиссий по делам несовершеннолетних и защите их прав"</t>
  </si>
  <si>
    <t>03.09.2007 срок действия не определен</t>
  </si>
  <si>
    <t>РГ- В-1100</t>
  </si>
  <si>
    <t>Закон Волгоградской области от 04.08.2006 №1274-ОД "О наделении органов местного самоуправления мун.образований госуд.полномочиями по созданию, исполнению функций и организации деятельности административных комиссий мун.образований"</t>
  </si>
  <si>
    <t>19.08.2006 срок действия не определен</t>
  </si>
  <si>
    <t>РГ- В-1200</t>
  </si>
  <si>
    <t xml:space="preserve">Федеральный закон РФ от 06.10.2003 №131-ФЗ "Об общих принципах организации местного самоуправления в Российской Федерации"                  Постановление Правительства РФ от 30.12.2006 №847 "О предоставлении субвенций из федерального фонда компенсаций субъектов РФ на выплату единовременных пособий при всех формах устройства детей, лишенных родительского попечения, в семью"         </t>
  </si>
  <si>
    <t xml:space="preserve">06.10.2003 срок действия не определен                                                                                                                                                                                         01.01.2007 срок действия не определен                  </t>
  </si>
  <si>
    <t>РГ- В-1300</t>
  </si>
  <si>
    <t xml:space="preserve">Федеральный закон РФ от 06.10.2003 №131-ФЗ "Об общих принципах организации местного самоуправления в Российской Федерации"                  Постановление                        Правительства РФ от 30.12.2005 №854 "О порядке предоставления финансовой помощи бюджетам субъектов РФ в виде субсидий на выплату вознаграждения за выполнение функций классного руководителя педагогическим работникам гос.образоват. учреждений субъектов РФ и муницип.образовательных учреждений"        </t>
  </si>
  <si>
    <t>Постановление от21.09.05 №145/10 "О создании органа местного самоуправления городского округа - город Волжский - Контрольно-счетной палаты "</t>
  </si>
  <si>
    <t>п.9.1 ст.9</t>
  </si>
  <si>
    <t>21.09.2005 срок действия не установлен</t>
  </si>
  <si>
    <t>3.1.10.   владение, пользование и распоряжение имуществом, находящимся в муниципальной собственности городского округа</t>
  </si>
  <si>
    <t>РГ- А-1000</t>
  </si>
  <si>
    <t>Федеральный закон от 21.07.97 №122-ФЗ "О госуд.регистрации прав на недвижимое имущество и сделок с ним"                                Федеральный закон от 29.07.98 №135-ФЗ  "Об оценочной деятельности в РФ"</t>
  </si>
  <si>
    <t>08.12.2007 до 31.01.2008                                                                                                                31.07.2007 срок действия не определен</t>
  </si>
  <si>
    <t>Закон Волгоградской области от 25.03.2005 №1032-ОД "Об установлении границ и наделении статусом города Волжского Волгоградской области"</t>
  </si>
  <si>
    <t>ст.1</t>
  </si>
  <si>
    <t>16.04.2005 срок действия не определен</t>
  </si>
  <si>
    <t>3.1.11.   организация в границах городского округа электро-, тепло-, газо- и водоснабжения населения, водоотведения, снабжения населения топливом</t>
  </si>
  <si>
    <t>РГ- А-1100</t>
  </si>
  <si>
    <t>п.п.4 п.1 ст.16</t>
  </si>
  <si>
    <t>Постановление Администрации Волгоградской области от 12.04.2010 №114-п  "О предоставлении субсидий бюджетам муниципальных образований на компенсацию расходов в связи с отменой налоговых льгот (в виде пониженной ставки) по налогу на имущество организаций"</t>
  </si>
  <si>
    <t>21.07.2010 срок действия до 31.12.2012</t>
  </si>
  <si>
    <t>Постановление главы городского округа - город Волжский Волгоградской области от 27.05.2010 №402-ГО "О создании муниципального бюджетного учреждения "Административно-хозяйственная служба" городского округа - город Волжский Волгоградской области</t>
  </si>
  <si>
    <t>п.1, п.5</t>
  </si>
  <si>
    <t>27.05.2010 срок действия не определен</t>
  </si>
  <si>
    <t>3.3.24. Осуществление полномочий по подготовке проведения статистических переписей</t>
  </si>
  <si>
    <t>Федеральный закон РФ от 25.01.2002 №8-ФЗ "О всероссийской переписи населения"</t>
  </si>
  <si>
    <t>п.3 ст.5, п.2 ст.11</t>
  </si>
  <si>
    <t xml:space="preserve">30.07.2010 срок действия не определен   </t>
  </si>
  <si>
    <t>Закон Волгоградской области от 14.05.2010 №2046-ОД "О наделении органов местного самоуправления муниципальных районов и городских округов переданными Волгоградской области государственными полномочиями Российской Федерации по подготовке и проведению всероссийской переписи населения 2010 года"</t>
  </si>
  <si>
    <t>п.1 ст.6</t>
  </si>
  <si>
    <t>29.05.2010 срок действия не определен</t>
  </si>
  <si>
    <r>
      <t xml:space="preserve">07.07.07 срок действия не определен   </t>
    </r>
    <r>
      <rPr>
        <sz val="12"/>
        <color indexed="9"/>
        <rFont val="Times New Roman"/>
        <family val="1"/>
      </rPr>
      <t>000000000000000000000000000000000000000000000000000000000</t>
    </r>
    <r>
      <rPr>
        <sz val="12"/>
        <rFont val="Times New Roman"/>
        <family val="1"/>
      </rPr>
      <t xml:space="preserve">    07.07.07 срок действия не определен</t>
    </r>
  </si>
  <si>
    <r>
      <t xml:space="preserve">п.п.19 п.1 ст.16      </t>
    </r>
    <r>
      <rPr>
        <sz val="12"/>
        <color indexed="9"/>
        <rFont val="Times New Roman"/>
        <family val="1"/>
      </rPr>
      <t>000000000000000000000</t>
    </r>
    <r>
      <rPr>
        <sz val="12"/>
        <rFont val="Times New Roman"/>
        <family val="1"/>
      </rPr>
      <t xml:space="preserve">ст.6,8,11,13 гл.1  </t>
    </r>
    <r>
      <rPr>
        <sz val="12"/>
        <color indexed="9"/>
        <rFont val="Times New Roman"/>
        <family val="1"/>
      </rPr>
      <t>000000000000000000000</t>
    </r>
    <r>
      <rPr>
        <sz val="12"/>
        <rFont val="Times New Roman"/>
        <family val="1"/>
      </rPr>
      <t xml:space="preserve">ст.18 гл.2 </t>
    </r>
  </si>
  <si>
    <t>Городская целевая программа от 06.04.2007 №142-ВГД "Ремонт и поддержание в готовности защитных сооружений гражданской обороны (убежищ) на 2007 - 2009"</t>
  </si>
  <si>
    <t>06.04.2007 срок действия  до 31.12.2009</t>
  </si>
  <si>
    <t>п.п.1 п.1 ст.16                                                                                                                                                                                                                                                                                                                                                                                                                                                    ст.23,25 гл.6    ст. 34,35 гл.9</t>
  </si>
  <si>
    <t>п.1 ст.11                                                                                                        п.1 ст.9                                                                                        ст.5,8</t>
  </si>
  <si>
    <t xml:space="preserve">п.п.7 , п.п.5 п.1 ст.16               </t>
  </si>
  <si>
    <t>п.п.3, п.п.6 п.1 ст.16                                                                                                п.3</t>
  </si>
  <si>
    <t>с 18.10.2006 срок действия до 29.02.2008</t>
  </si>
  <si>
    <t>с 01.01.2007 срок действия до 27.07.2009</t>
  </si>
  <si>
    <t>Городское Положение 23.07.2009 467-ВГД "О денежном содержании муниципальных служащих городского округа - город Волжский Волгоградской области"</t>
  </si>
  <si>
    <t>28.07.2009 срок действия не определен</t>
  </si>
  <si>
    <t>Постановление Волжской городской Думы 29.02.2008 51/38 "Об утверждении структуры администрации городского округа - город Волжский Волгоградской области"</t>
  </si>
  <si>
    <t>Городское Положение от 21.05.2009 №434-ВГД "Об оплате труда работников муниципального учреждения "Городское строительство" городского округа - город Волжский Волгоградской области"</t>
  </si>
  <si>
    <t>п.1.</t>
  </si>
  <si>
    <t>21.05.2009 срок действия не определен</t>
  </si>
  <si>
    <t>30.06.2006 срок действия до 25.08.2009</t>
  </si>
  <si>
    <t>п.5 ч.1</t>
  </si>
  <si>
    <t>12.08.2009 срок действия не определен</t>
  </si>
  <si>
    <t>18.03.2002 срок действия до 28.10.2008</t>
  </si>
  <si>
    <t>09.01.2002 срок действия до 15.01.2008</t>
  </si>
  <si>
    <t>30.06.2006 срок действиядо 25.08.2009</t>
  </si>
  <si>
    <t>Постановление администрации городского округа - город Волжский Волгоградской области  12.08.2009 №5804 "Об утверждении порядка принятия решений о разработке долгосрочных целевых программ, их формировании и реализации"</t>
  </si>
  <si>
    <t>Постановление Волжской городской Думы от 10.03.2004 №104/1 "Об утверждении Городского положения "О муниципальном экологическом контроле и управлении в области охраны окружающей среды на территории г.Волжского Волгоградской области"</t>
  </si>
  <si>
    <t>Постановление администрации городского округа - город Ворлжский Волгоградской области от 09.10.2009 №8689 "Об утверждении долгосрочной целевой программы "Природоохранные мероприятия по улучшению экологической обстановки на 2010 - 2012 годы"</t>
  </si>
  <si>
    <t>13.10.2009 срок действия до 31.12.2012</t>
  </si>
  <si>
    <t>10.03.2004 срок действия до 09.10.2007</t>
  </si>
  <si>
    <t>Закон Волгоградской области от 14.03.2008 №1648-ОД "О территориальной программе госуд. гарантий оказания населению Волгоградской области бесплатной медицинской помощи на 2008 год"</t>
  </si>
  <si>
    <t>п.5</t>
  </si>
  <si>
    <t>Закон Волгоградской области от 30.12.2008 №1835-ОД "О территориальной программе госуд. гарантий оказания населению Волгоградской области бесплатной медицинской помощи на 2009 год"</t>
  </si>
  <si>
    <t>гл.5</t>
  </si>
  <si>
    <t>14.03.2008 срок действия до 31.12.208</t>
  </si>
  <si>
    <t>21.07.2007 срок действия до 14.03.2008</t>
  </si>
  <si>
    <t>18.04.2007 срок действия до 01.03.2008                                                                                                                                                                     02.11.1999 срок действия до 14.05.2008</t>
  </si>
  <si>
    <t xml:space="preserve">Закон Волгоградской области от 17.01.01.№499-ОД "О сфере культуры и искусства в Волгоградской области "                        Закон Волгоградской области от 29.10.1998 №209-ОД "О библиотечном деле в Волгоградской области"                                                                                                                                                                                                                                                                                                         </t>
  </si>
  <si>
    <t>Закон Волгоградской области от 13.05.2008 №1686-ОД "О библиотечном деле в Волгоградской области"</t>
  </si>
  <si>
    <t>14.05.2008 срок действия не определен</t>
  </si>
  <si>
    <t xml:space="preserve">18.04.07 срок действия до 01.03.2008                                                                                                                                                                                            </t>
  </si>
  <si>
    <t>Закон Волгоградской области  от 14.07.2008 № 1737-ОД "О культуре и искусстве в Волгоградской области"</t>
  </si>
  <si>
    <t>ст.5.</t>
  </si>
  <si>
    <t>23.07.2008 срок действия не определен</t>
  </si>
  <si>
    <t xml:space="preserve">Федеральный закон РФ от 06.10.2003 №131-ФЗ "Об общих принципах организации местного самоуправления в Российской Федерации"                    Закон РФ от 09.10.1992 №3612-1 "Основы законодательства РФ о культуре"                    Федеральный закон от 06.01.1999  №7-ФЗ "О народных художественных промыслах                       </t>
  </si>
  <si>
    <t>06.10.2003 срок действия не определен                                                                                                                                                                                                                                                                                                               22.05.1995 срок действия не определен</t>
  </si>
  <si>
    <t xml:space="preserve">Федеральный закон РФ от 06.10.2003 №131-ФЗ "Об общих принципах организации местного самоуправления в Российской Федерации"                            Федеральный закон от 19.05.1995 №82-ФЗ "Об общественных объединениях"                                       Федеральный закон от 04.12.2007 №329-ФЗ "О физической культуре и спорте в Российской Федерации"       </t>
  </si>
  <si>
    <t>01.01.2000 срок действия до 14.01.2010</t>
  </si>
  <si>
    <r>
      <t xml:space="preserve">п.п.11 п.1 ст.16                                               </t>
    </r>
    <r>
      <rPr>
        <sz val="12"/>
        <color indexed="9"/>
        <rFont val="Times New Roman"/>
        <family val="1"/>
      </rPr>
      <t xml:space="preserve">00000000000000000       </t>
    </r>
    <r>
      <rPr>
        <sz val="12"/>
        <rFont val="Times New Roman"/>
        <family val="1"/>
      </rPr>
      <t xml:space="preserve">                                                                                                                                                                    в целом</t>
    </r>
  </si>
  <si>
    <t>03.04.2006 срок дйствия до 31.12.2009</t>
  </si>
  <si>
    <t>п.п.13 п.1 ст.16                                                                                                                                                                                                                                                   п.1.1 ст.31, ст.32</t>
  </si>
  <si>
    <t>п.п.23 п.1 ст.16                                                                                                                                                                                                                     п.1 ст8, п.3 ст.9, п.1,2,3 ст.12, ст.29</t>
  </si>
  <si>
    <t>3.3.23. Хранение и комплектование, учет и использование документов архивного фонда Волгоградской области, отнесенных к собственности Волгоградской области</t>
  </si>
  <si>
    <t>Постановление администрации г.Волжского от 13.02.2004 №464 "О создании муниципального учреждения "Центр социальных выплат"</t>
  </si>
  <si>
    <t>3.1.46.   создание условий для деятельности добровольных формирований населения по охране общественного порядка</t>
  </si>
  <si>
    <t>РГ- А-4600</t>
  </si>
  <si>
    <t>Закон Волгоградской области от 26.11.2004 №964-ОД "О государственных социальных гарантиях молодым специалистам, работающим в областных гос.и мун.учреждениях, расположенных в сельских поселениях и рабочих поселках Волгоградской области"</t>
  </si>
  <si>
    <t>ст.5</t>
  </si>
  <si>
    <t>01.01.2005 срок действия не определен</t>
  </si>
  <si>
    <t>РГ- В-0700</t>
  </si>
  <si>
    <t>Городское Положение от 05.03.2007 136-ВГД "О денежном содержании мун.служащих городского округа - город Волжский Волгоградской области "</t>
  </si>
  <si>
    <t>раздел 4</t>
  </si>
  <si>
    <t>3.1.2.   финансирование муниципальных учреждений</t>
  </si>
  <si>
    <t>РГ- А-0200</t>
  </si>
  <si>
    <t>0505</t>
  </si>
  <si>
    <t xml:space="preserve">Федеральный закон РФ от 06.10.2003 №131-ФЗ "Об общих принципах организации местного самоуправления в Российской Федерации"     </t>
  </si>
  <si>
    <t>п.п.3 п.1 ст.17</t>
  </si>
  <si>
    <t xml:space="preserve">06.10.2003 срок действия не определен </t>
  </si>
  <si>
    <t xml:space="preserve">Федеральный закон РФ от 06.10.2003 №131-ФЗ "Об общих принципах организации местного самоуправления в Российской Федерации"                  Закон РФ от 09.10.1992 №3612-1 "Основы законодательства РФ о культуре"                    Постановление Правительства РФ от 26.06.95 №609 "Положение об основах хозяйственной деятельности и финансирования организаций культуры и искусства"          </t>
  </si>
  <si>
    <t>06.10.2003 срок действия не определен                                                                                                                                     29.12.2006 срок действия не определен                                                                                                                                     07.01.2003 срок действия не определен</t>
  </si>
  <si>
    <t>3.4.1 содержание музеев, созданных городскими округами</t>
  </si>
  <si>
    <t>3.4.2 осуществление финансирования и софинансирования капитального ремонта жилых домов, находящихся в муниципальной собственности до 1 марта 2005 года</t>
  </si>
  <si>
    <t>3.4.13. Выделение безвозмездной субсидии молодым семьям, нуждающимся в улучшении жилищ условий, на строит-во или приобретение жилья в г.Волжском</t>
  </si>
  <si>
    <t>3.1.25.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</si>
  <si>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 А-2500</t>
  </si>
  <si>
    <t>06.10.2003 срок действия не определен                                                                                                                                                                                         29.12.2006 срок действия не определен                                                                                                                                     01.01.08 срок действия не определен</t>
  </si>
  <si>
    <t>Закон Волгоградской области от 18.09.2000 №435-ОД "О народных промыслах"</t>
  </si>
  <si>
    <t>03.10.2000 срок действия не определен</t>
  </si>
  <si>
    <t>3.1.27.   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</si>
  <si>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 А-2700</t>
  </si>
  <si>
    <t>Закон Волгоградской области от 10.07.2007 №1495 -ОД "О физической культуре и спорту в Волгоградской области"</t>
  </si>
  <si>
    <t>ст.6</t>
  </si>
  <si>
    <t>10.07.2007 срок действия не определен</t>
  </si>
  <si>
    <t>3.1.31.   организация ритуальных услуг и содержание мест захоронения</t>
  </si>
  <si>
    <t>РГ- А-3100</t>
  </si>
  <si>
    <t>0503;1003</t>
  </si>
  <si>
    <t>3.4.8. Процентные платежи по муниципальному долгу</t>
  </si>
  <si>
    <t>РГ- Г-0800</t>
  </si>
  <si>
    <t>0111</t>
  </si>
  <si>
    <t>Наименование</t>
  </si>
  <si>
    <t>Код строки</t>
  </si>
  <si>
    <t>Код бюджетной классификации (РзПр)</t>
  </si>
  <si>
    <t>Наменование и реквизиты нормативно-правового акта РФ</t>
  </si>
  <si>
    <t>Дата вступления в силу и срок действия</t>
  </si>
  <si>
    <t>Нименование,и реквизиты нормативно -правового акта  субъекта РФ</t>
  </si>
  <si>
    <t>Номер статьи, части , пункта,подпункта, абзаца</t>
  </si>
  <si>
    <t>Дата вступления в силу , срок действия</t>
  </si>
  <si>
    <t>Наменование и реквизиты нормативно-правового акта  Муниципального образования</t>
  </si>
  <si>
    <t>Дата вступления в силу ,  срок действия</t>
  </si>
  <si>
    <t>Фактически исполнено за отчетный год</t>
  </si>
  <si>
    <t>Объем средств на текущий финансовый год</t>
  </si>
  <si>
    <t>Объем средств на очередной финансовый год</t>
  </si>
  <si>
    <t>Запланировано на финансовый год +1</t>
  </si>
  <si>
    <t>Запланировано на финансовый год +2</t>
  </si>
  <si>
    <t>Примечание</t>
  </si>
  <si>
    <r>
      <t xml:space="preserve">п.п.7 п.1 ст.16  </t>
    </r>
    <r>
      <rPr>
        <sz val="12"/>
        <color indexed="9"/>
        <rFont val="Times New Roman"/>
        <family val="1"/>
      </rPr>
      <t xml:space="preserve">00000000000000000000000000000000000 </t>
    </r>
    <r>
      <rPr>
        <sz val="12"/>
        <rFont val="Times New Roman"/>
        <family val="1"/>
      </rPr>
      <t xml:space="preserve">                                                                                                                                                                                                                                        п.7 ст.1</t>
    </r>
    <r>
      <rPr>
        <sz val="12"/>
        <color indexed="9"/>
        <rFont val="Times New Roman"/>
        <family val="1"/>
      </rPr>
      <t xml:space="preserve"> 00000000000000000000000000000000000</t>
    </r>
    <r>
      <rPr>
        <sz val="12"/>
        <rFont val="Times New Roman"/>
        <family val="1"/>
      </rPr>
      <t>п.п.7 п.1 ст.6</t>
    </r>
  </si>
  <si>
    <r>
      <t xml:space="preserve">06.10.2003 срок действия не определен </t>
    </r>
    <r>
      <rPr>
        <sz val="12"/>
        <color indexed="9"/>
        <rFont val="Times New Roman"/>
        <family val="1"/>
      </rPr>
      <t>00000000000000000000000000000000000000000000000000000000000000000000000000000</t>
    </r>
    <r>
      <rPr>
        <sz val="12"/>
        <rFont val="Times New Roman"/>
        <family val="1"/>
      </rPr>
      <t xml:space="preserve">14.08.2007 срок действия не определен </t>
    </r>
    <r>
      <rPr>
        <sz val="12"/>
        <color indexed="9"/>
        <rFont val="Times New Roman"/>
        <family val="1"/>
      </rPr>
      <t xml:space="preserve">00000000000000000000000000000000000000000000 </t>
    </r>
    <r>
      <rPr>
        <sz val="12"/>
        <rFont val="Times New Roman"/>
        <family val="1"/>
      </rPr>
      <t xml:space="preserve">                                                                                                                                                             31.12.1981 срок дествия не определен</t>
    </r>
  </si>
  <si>
    <r>
      <t xml:space="preserve">07.07.07 срок действия не определен </t>
    </r>
    <r>
      <rPr>
        <sz val="12"/>
        <color indexed="9"/>
        <rFont val="Times New Roman"/>
        <family val="1"/>
      </rPr>
      <t>00000000000000000000000000000000000000000000000000000000000000000000000</t>
    </r>
    <r>
      <rPr>
        <sz val="12"/>
        <rFont val="Times New Roman"/>
        <family val="1"/>
      </rPr>
      <t>07.07.07 срок действия не определен</t>
    </r>
  </si>
  <si>
    <t xml:space="preserve">Федеральный закон от 29.12.94 №78-ФЗ "О библиотечном деле"                             Закон РФ от 09.10.1992 №3612-1 "Основы законодательства РФ о культуре"               </t>
  </si>
  <si>
    <t xml:space="preserve">п.п.16 п.1 ст.16                                                                                                                                        </t>
  </si>
  <si>
    <t xml:space="preserve">06.10.2003 срок действия не определен                                                                </t>
  </si>
  <si>
    <t xml:space="preserve">29.12.2006 срок действия не определен                                                                   03.07.2007 срок действия не определен </t>
  </si>
  <si>
    <r>
      <t>ст.4, ст.22</t>
    </r>
    <r>
      <rPr>
        <sz val="12"/>
        <color indexed="9"/>
        <rFont val="Times New Roman"/>
        <family val="1"/>
      </rPr>
      <t xml:space="preserve">0000000000000000000000000000000000 </t>
    </r>
    <r>
      <rPr>
        <sz val="12"/>
        <rFont val="Times New Roman"/>
        <family val="1"/>
      </rPr>
      <t>ст.40</t>
    </r>
  </si>
  <si>
    <r>
      <t xml:space="preserve">п.п.17 п.1 ст.16 </t>
    </r>
    <r>
      <rPr>
        <sz val="9"/>
        <color indexed="9"/>
        <rFont val="Times New Roman"/>
        <family val="1"/>
      </rPr>
      <t>000000000000000000000000000000000000000</t>
    </r>
    <r>
      <rPr>
        <sz val="9"/>
        <rFont val="Times New Roman"/>
        <family val="1"/>
      </rPr>
      <t>ст.40</t>
    </r>
    <r>
      <rPr>
        <sz val="9"/>
        <color indexed="9"/>
        <rFont val="Times New Roman"/>
        <family val="1"/>
      </rPr>
      <t>00000000000000000000000000000000000</t>
    </r>
    <r>
      <rPr>
        <sz val="9"/>
        <rFont val="Times New Roman"/>
        <family val="1"/>
      </rPr>
      <t>п.19</t>
    </r>
  </si>
  <si>
    <t xml:space="preserve">п.1                                                                                                                                                                                                                                                              </t>
  </si>
  <si>
    <t>Приложение №3 в целом</t>
  </si>
  <si>
    <t xml:space="preserve">07.07.07 срок действия не определен                                                                                                                                                                                             </t>
  </si>
  <si>
    <t xml:space="preserve"> 07.07.07 срок действия не определен</t>
  </si>
  <si>
    <r>
      <t xml:space="preserve">п.1 </t>
    </r>
    <r>
      <rPr>
        <sz val="9"/>
        <color indexed="9"/>
        <rFont val="Times New Roman"/>
        <family val="1"/>
      </rPr>
      <t>00000000000000000000000000000000000000000000000000000000000000</t>
    </r>
    <r>
      <rPr>
        <sz val="9"/>
        <rFont val="Times New Roman"/>
        <family val="1"/>
      </rPr>
      <t xml:space="preserve">                                                                                                                                                Приложение №3 в целом                                                                                                    </t>
    </r>
    <r>
      <rPr>
        <sz val="9"/>
        <color indexed="9"/>
        <rFont val="Times New Roman"/>
        <family val="1"/>
      </rPr>
      <t>00000000000000000000000000000000000000000000000000000000000000000000000000000000000</t>
    </r>
    <r>
      <rPr>
        <sz val="9"/>
        <rFont val="Times New Roman"/>
        <family val="1"/>
      </rPr>
      <t xml:space="preserve">п.5,9; </t>
    </r>
    <r>
      <rPr>
        <sz val="9"/>
        <color indexed="9"/>
        <rFont val="Times New Roman"/>
        <family val="1"/>
      </rPr>
      <t xml:space="preserve">000000000000000000000000000000000000000000000000000      </t>
    </r>
    <r>
      <rPr>
        <sz val="9"/>
        <rFont val="Times New Roman"/>
        <family val="1"/>
      </rPr>
      <t xml:space="preserve">      п.5                                                                                                                                 </t>
    </r>
  </si>
  <si>
    <r>
      <t xml:space="preserve">07.07.07 срок действия не определен </t>
    </r>
    <r>
      <rPr>
        <sz val="9"/>
        <color indexed="9"/>
        <rFont val="Times New Roman"/>
        <family val="1"/>
      </rPr>
      <t>0000000000000000000000000000000000000000000000000000000000000000000</t>
    </r>
    <r>
      <rPr>
        <sz val="9"/>
        <rFont val="Times New Roman"/>
        <family val="1"/>
      </rPr>
      <t xml:space="preserve">                                                                                                                                                                                      07.07.07 срок действия не определен</t>
    </r>
    <r>
      <rPr>
        <sz val="9"/>
        <color indexed="9"/>
        <rFont val="Times New Roman"/>
        <family val="1"/>
      </rPr>
      <t>000000)0000000000000000000000000000000000000000000000000000000000000000000000000000000000</t>
    </r>
    <r>
      <rPr>
        <sz val="9"/>
        <rFont val="Times New Roman"/>
        <family val="1"/>
      </rPr>
      <t>27.06.2008 срок действия не определен</t>
    </r>
    <r>
      <rPr>
        <sz val="9"/>
        <color indexed="9"/>
        <rFont val="Times New Roman"/>
        <family val="1"/>
      </rPr>
      <t>))))))))))))))))))))))))))))))))))))))))))))))))))))))000000000000000000000000000000)))))))))))))))))))</t>
    </r>
    <r>
      <rPr>
        <sz val="9"/>
        <rFont val="Times New Roman"/>
        <family val="1"/>
      </rPr>
      <t>05.06.2008 срок действия не определен</t>
    </r>
  </si>
  <si>
    <r>
      <t xml:space="preserve">п.п.17.1 п.1 ст.16  </t>
    </r>
    <r>
      <rPr>
        <sz val="12"/>
        <color indexed="9"/>
        <rFont val="Times New Roman"/>
        <family val="1"/>
      </rPr>
      <t>00000000000000000000000000000000000000</t>
    </r>
    <r>
      <rPr>
        <sz val="12"/>
        <rFont val="Times New Roman"/>
        <family val="1"/>
      </rPr>
      <t xml:space="preserve">                                               ст.40                       </t>
    </r>
    <r>
      <rPr>
        <sz val="12"/>
        <color indexed="9"/>
        <rFont val="Times New Roman"/>
        <family val="1"/>
      </rPr>
      <t>0000000000000000000000000</t>
    </r>
    <r>
      <rPr>
        <sz val="12"/>
        <rFont val="Times New Roman"/>
        <family val="1"/>
      </rPr>
      <t xml:space="preserve">                                                                                                                          ст.5</t>
    </r>
  </si>
  <si>
    <r>
      <t xml:space="preserve">п.1      </t>
    </r>
    <r>
      <rPr>
        <sz val="12"/>
        <color indexed="9"/>
        <rFont val="Times New Roman"/>
        <family val="1"/>
      </rPr>
      <t>00000000000000000000000000000000000000000000</t>
    </r>
    <r>
      <rPr>
        <sz val="12"/>
        <rFont val="Times New Roman"/>
        <family val="1"/>
      </rPr>
      <t xml:space="preserve">                                                              Приложение №3 в целом</t>
    </r>
  </si>
  <si>
    <t>на 01.10.2010</t>
  </si>
  <si>
    <t>Реестр расходных обязательств городского округа - город Волжский Волгоградской области на 2011 год</t>
  </si>
  <si>
    <t>07.07.2007 срок действия не определен</t>
  </si>
  <si>
    <t>3.1.14.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</si>
  <si>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 А-1400</t>
  </si>
  <si>
    <t>3.1.36.   организация освещения улиц и установки указателей с названиями улиц и номерами домов</t>
  </si>
  <si>
    <t>РГ- А-3600</t>
  </si>
  <si>
    <t>п.п.27 п.1 ст.16</t>
  </si>
  <si>
    <t xml:space="preserve">06.10.2003 срок действия не определен                         </t>
  </si>
  <si>
    <t xml:space="preserve">3.1.37.  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t>
  </si>
  <si>
    <t>РГ- А-3700</t>
  </si>
  <si>
    <t>0309</t>
  </si>
  <si>
    <t xml:space="preserve">Федеральный закон РФ от 06.10.2003 №131-ФЗ "Об общих принципах организации местного самоуправления в Российской Федерации"                                                    ФЗ от 02.02.1998 №28-ФЗ "О гражданской обороне"                                                         ФЗ от 21.12.1994 №68-ФЗ "О защите населения и территорий от чрезвычайных ситуаций природного и техногенного характера" </t>
  </si>
  <si>
    <t xml:space="preserve">06.10.2003 срок действия не определен                                                                                                                                                                                                                   04.07.2007 срок действия не определен                                                        18.11.2007 срок действие не определен </t>
  </si>
  <si>
    <t>Закон Волгоградской области от 26.05.1999 №271 - ОД "О защите населения и территорий Волгоградской области от чрезвычайных ситуаций природного и техногенного характера"</t>
  </si>
  <si>
    <t>ст.9</t>
  </si>
  <si>
    <t>Городское положение от 30.06.2007 №194-ВГД "Об утверждении реестра (перечня) муниципальных услуг г.о.- г.Волжский Волгоградской области, по которым должен производится учет потребности в их представлении"                     Городское положение от 30.06.07 №197-ВГД "Об утверждении стандартов качества предоставления муниципальных услуг в области образования, физкультуры и спорта, молодежной политики и патриотической работы, здравоохранения, культуры, жилищно-коммунальных услуг, транспортного обслуживания населения"</t>
  </si>
  <si>
    <t xml:space="preserve">Городское положение от 30.06.2007 №194-ВГД "Об утверждении реестра (перечня) муниципальных услуг г.о.- г.Волжский Волгоградской области, по которым должен производится учет потребности в их представлении"                     </t>
  </si>
  <si>
    <t xml:space="preserve">Городское положение от 30.06.2007 №194-ВГД "Об утверждении реестра (перечня) муниципальных услуг г.о.- г.Волжский Волгоградской области, по которым должен производится учет потребности в их представлении"                     Городское положение от 30.06.07 №197-ВГД "Об утверждении стандартов качества предоставления муниципальных услуг в области образования, физкультуры и спорта, молодежной политики и патриотической работы, здравоохранения, культуры, жилищно-коммунальных услуг, транспортного обслуживания населения"    Постановление главы городского округа от 27.06.2008 № 303-ГО "О создании муниципального автономного
учреждения «Театр кукол «Арлекин» городского округа – город Волжский путем изменения типа существующего муниципального учреждения культуры «Театр кукол и кино «Арлекин», Постановление главы городского округа от 05.06.2008 №258-ГО "О создании автономного учреждения «Волжский драматический театр» городского округа - город Волжский Волгоградской области"
</t>
  </si>
  <si>
    <t>Городское положение от 30.06.2007 №194-ВГД "Об утверждении реестра (перечня )муниципальных услуг г.о.- г.Волжский Волгоградской области, по которым должен производится учет потребности в их представлении"                     Городское положение от 30.06.07 №197-ВГД "Об утверждении стандартов качества предоставления муниципальных услуг в области образования, физкультуры и спорта, молодежной политики и патриотической работы, здравоохранения, культуры, жилищно-коммунальных услуг, транспортного обслуживания населения"</t>
  </si>
  <si>
    <t>Номер статьи, части,пункта, абзаца</t>
  </si>
  <si>
    <t>Номер статьи, части,пункта,  абзаца</t>
  </si>
  <si>
    <t xml:space="preserve">Запланировано  Объем средств на исполннение РО на отчетный финансовый год </t>
  </si>
  <si>
    <t xml:space="preserve">Федеральный закон РФ от 06.10.2003 №131-ФЗ "Об общих принципах организации местного самоуправления в Российской Федерации"                 Федеральный закон РФ от 09.02.2007 №16-ФЗ "О транспортной безопасности "            Приказ Минавтотранспорта РСФСР от 31.12.1981 №200 "Об утверждении правил организации пассажирских перевозок на автотранспорте"          Федеральный закон РФ от 06.10.2003 №131-ФЗ "Об общих принципах организации местного самоуправления в Российской Федерации"                 Федеральный закон РФ от 09.02.2007 №16-ФЗ "О транспортной безопасности "            Приказ Минавтотранспорта РСФСР от 31.12.1981 №200 "Об утверждении правил организации пассажирских перевозок на автотранспорте"          </t>
  </si>
  <si>
    <t>Закон Волгоградской области от 12.12.2005 №1144-ОД "О наделении органов местн.самоуправления государственными полномочиямипо соц.поддержке детей-сирот и детей, оставшихся без попечения родителей..."</t>
  </si>
  <si>
    <t>абз.3 п.2 ст.1</t>
  </si>
  <si>
    <t>27.08.2007 срок действия не определен</t>
  </si>
  <si>
    <t>РГ- В-0500</t>
  </si>
  <si>
    <t>п.1,2,3 ст.1</t>
  </si>
  <si>
    <t>РГ- В-0600</t>
  </si>
  <si>
    <t>0702;0902</t>
  </si>
  <si>
    <t>01.01.2008 срок действия не определен                                                                                                                                                                                                                                                                                                                                                                                                                                                                                                                                               20.02.2008 срок действия не определен</t>
  </si>
  <si>
    <t>3.4.Расходные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</si>
  <si>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 Г-0000</t>
  </si>
  <si>
    <t>РГ- Г-0100</t>
  </si>
  <si>
    <t>0709</t>
  </si>
  <si>
    <t xml:space="preserve">п.2 ст.16.1 </t>
  </si>
  <si>
    <t>3.3.16. На внедрение инновационных образовательных программ в муниципальных общеобразовательных школах в соответствии с постановлением Правительства Российской Федерации от 14 февраля 2006 г. №89 "О мерах государственной поддержки образовательных учреждений, внедряющих инновационные образовательные программы"</t>
  </si>
  <si>
    <t>3.3.17.Субвенция на выплату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</si>
  <si>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3.3.18. Субвенция на реализацию Закона Волгоградской области от 04 августа 2006 г. №1274-ОД "О наделении органов местного самоуправления муниципальных образований в Волгоградской области государственными полномочиями по созданию, исполнению функций и организации деятельности административных комиссий муниципальных образований"</t>
  </si>
  <si>
    <t xml:space="preserve"> 3.3.19. Субвенция на реализацию Закона Волгоградской области от 04 марта 2005 г. О мерах социальной поддержки по оплате жилья и коммунальных услуг пед.работников и проживающих в сельской местности, рабочих поселках (поселках городского типа) на территории Волгоградской области"</t>
  </si>
  <si>
    <t>3.3.20. Субвенция на денежные выплаты медицинскому персоналу ФАП,  врачам, фельдшерам и медицинским сестрам скорой медицинской помощи</t>
  </si>
  <si>
    <t>3.3.21. Субвенция на реализацию Закона Волгоградской области от 15.11.2007 №1557-ОД "О наделении органов местного самоуправления отдельными государственными полномочиями Волгоградской области по созданию, исполнению функций, обеспечению деятельности органов опеки и попечительства в отношении несовершеннолетних"</t>
  </si>
  <si>
    <t>Положение о территориальной избирательной комиссии г.Волжского от 21.10.2008 №31/28</t>
  </si>
  <si>
    <t>21.10.2008 срок действия не определен</t>
  </si>
  <si>
    <t>Постановление главы городского округа - город Волжский от 18.03.2008 №95-ГО "О создании муниципального учреждения "Городское строительство" городского округа - город Волжский Волгоградской области"</t>
  </si>
  <si>
    <t>3.1.7.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</si>
  <si>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ст.20                                                                                                                                                                                                                                                                                     п.1б</t>
  </si>
  <si>
    <t>ст.20                                                                                                                                                               в целом</t>
  </si>
  <si>
    <t>Постановление главы администрации городского округа - г.Волжский от 25.06.2008 №294-ГО "Об утверждении административного регламента предоставлен. государственной услуги - "Расчет субсидий на оплату ЖКУ и коммунальных услуг и организация предоставления субсидий гражданам, имеющим право на их получение в соответствии с жилищным законодательством" на территории г.о.-г.Волжский</t>
  </si>
  <si>
    <t>Постановление главы администрации г.о.-г.Волжский от 12.12.2008 №7458 "Об утверждении уполномоченного исполнительного органа по назанчению и выплате гражданам субсидий на оплату жилого помещения и коммунальных услуг"</t>
  </si>
  <si>
    <t>Постановление администрации городского округа - г.Волжский Волгоградской области от 18.03.2008 №1450 "Об определении уполномоченного органа"</t>
  </si>
  <si>
    <t>п.1,п.2</t>
  </si>
  <si>
    <t>ст.20                                                                                                                                                                                                                                                                       п.1</t>
  </si>
  <si>
    <t>ст.20                                                                                                                                                                                                                       п.14 ст.5</t>
  </si>
  <si>
    <t>ст.20                                                                                                                                                                                                                                       п.2</t>
  </si>
  <si>
    <t>ст.20                                                                                                                                                                                                                          п.4</t>
  </si>
  <si>
    <t>ст.20                                                                                                                                                                                                                    в целом</t>
  </si>
  <si>
    <t>06.10.2003 срок действия не определен                                                                                                                                                         15.01.1996 срок действия не определен</t>
  </si>
  <si>
    <t xml:space="preserve">Федеральный закон РФ от 06.10.2003 №131-ФЗ "Об общих принципах организации местного самоуправления в Российской Федерации"                  Федеральный закон от 07.11.1995 №169-ФЗ "Об архитектурной деятельности"              Федеральный законот 26.12.1995 №209-ФЗ "О геодезии и картографии"              </t>
  </si>
  <si>
    <t xml:space="preserve">06.10.2003 срок действия не определен                                                                                                                                                               20.11.1995 срок действия не определен                                                                                                                                     01.01.1996 срок действия не определен </t>
  </si>
  <si>
    <t>02.08.2006 срок действия до 12.12.2008</t>
  </si>
  <si>
    <t>Закон Волгоградской области от 21.11.2008 №1779- ОД "О защите населения и территорий Волгоградской области от чрезвычайных ситуаций природного и техногенного характера"</t>
  </si>
  <si>
    <t>13.12.2008 срок действия не определен</t>
  </si>
  <si>
    <t>п.4</t>
  </si>
  <si>
    <t>21.09.2009 срок действия не определен</t>
  </si>
  <si>
    <t>Постановление главы городского округа - город Волжский Волгоградской области 16.01.2006 №1-ГО "О мерах по сохранению и рациональному использованию защитных сооружений гражданской обороны на территории городского округа - город Волжский Волгоградской области"</t>
  </si>
  <si>
    <t>Постановление администрации городского округа - город Волжский Волгоградской области 4.10.2009 №9025 "Об утверждении адресной программы "Капитальный ремонт многоквартирных домов в 2010 году с использованием средств Фонда содействия реформированию жилищно-коммунального хозяйства"</t>
  </si>
  <si>
    <t>01.01.2010срок действия до 31.12.2010</t>
  </si>
  <si>
    <t xml:space="preserve">Городская целевая Программа от 11.05.2007 №164-ВГД "О реформировании муниципальных финансов городского окура - город Волжский"   </t>
  </si>
  <si>
    <t>Федеральный закон РФ от 06.10.2003 №131-ФЗ "Об общих принципах организации местного самоуправления в Российской Федерации"                                  Постановление Правительства РФ от 12.12.2007 №859 "Об утверждении Положения о предоставлении в 2008-2009 годах субсидий на реформирование региональных и муниципальных финансов"</t>
  </si>
  <si>
    <t>06.10.2003 срок действия не определен                                                                                                           01.01.08 срок действия не определен</t>
  </si>
  <si>
    <t>Постановление главы городского округа - город Волжский от 30.06.2008 №309-ГО "Об утверждении Плана мероприятий по созданию в 2009 году муниципальных автономных учреждений путем изменения типа существующих муниципальных учреждений"</t>
  </si>
  <si>
    <t>30.06.2008 срок действия не определен</t>
  </si>
  <si>
    <t xml:space="preserve">Постановление главы городского округа - город Волжский от 27.06.2009 №305-ГО "О создании автономного  муниципального
учреждения «Волжанин»
городского округа-город Волжский
путем изменения типа существующего
муниципального учреждения «Волжанин»
</t>
  </si>
  <si>
    <t>27.06.2008 срок действия не определен</t>
  </si>
  <si>
    <t>29.10.2006 срок действия не определен</t>
  </si>
  <si>
    <t>РГ- А-0700</t>
  </si>
  <si>
    <t>Федеральный закон о  27.07.2006 №149-ФЗ "Об информации, информационных технологиях и о защите информации"</t>
  </si>
  <si>
    <t>п.2,3 ст.6</t>
  </si>
  <si>
    <t>09.08.2006 срок действие не определен</t>
  </si>
  <si>
    <t>3.1.8.   формирование, утверждение, исполнение бюджета городского округа и контроль за исполнением данного бюджета</t>
  </si>
  <si>
    <t>РГ- А-0800</t>
  </si>
  <si>
    <t>0106</t>
  </si>
  <si>
    <t xml:space="preserve">Федеральный закон РФ от 06.10.2003 №131-ФЗ "Об общих принципах организации местного самоуправления в Российской Федерации"              </t>
  </si>
  <si>
    <t>п.1,п.9 ст.34</t>
  </si>
  <si>
    <t>06.10.2003 срок действия не определен</t>
  </si>
  <si>
    <t>0408;0412;0503</t>
  </si>
  <si>
    <t>Закон Волгоградской области от 12.12.2005 №1145-ОД "О наделении органов местного самоуправления муниципальныйх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   Постановление Администрации Волгоградской области от 25.06.1992 №188 "О мерах по социальной поддержке многодетных семей"</t>
  </si>
  <si>
    <t>абз.3, ст.1                                                                                                                                                                                                                                                                                                                                                                                                                                                                                                                        п.2</t>
  </si>
  <si>
    <t>01.01.2008 срок действия не определен                                                                                                                                                                                                                                                                                                                                                                                                                                                             10.11.2005 срок действия  не определен</t>
  </si>
  <si>
    <t>3.3.10. Субвенция на реализацию Закона Волгоградской области от 27 июня 2006 г. №1249-ОД "О наделении органов местного самоуправления отдельными государственными полномочиями Волгоградской области по созданию, исполнению функций, обеспечению деятельности муниципальных комиссий по делам несовершеннолетних и защите их прав"</t>
  </si>
  <si>
    <t>РГ- В-1000</t>
  </si>
  <si>
    <t>0104</t>
  </si>
  <si>
    <t>07.07.07 срок действия не определен                                                                                                                                                                                              07.07.07 срок действия не определен</t>
  </si>
  <si>
    <t>3.1.12.   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</si>
  <si>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РГ- А-1200</t>
  </si>
  <si>
    <t xml:space="preserve">Федеральный закон РФ от 06.10.2003 №131-ФЗ "Об общих принципах организации местного самоуправления в Российской Федерации"                   Федеральный закон РФ от 10.12.2005 №196-ФЗ "О безопасности дорожного движения"          </t>
  </si>
  <si>
    <t>06.10.2003 срок действия не определен                                                                                                                                                                10.12.2005  срок действия не определен</t>
  </si>
  <si>
    <t>Закон Волгоградской области "О взаимодействии органов гос.власти Волгоградской области, органов местного самоуправления с негосударственными некомерческими организациями"</t>
  </si>
  <si>
    <t>ст.9 гл.3</t>
  </si>
  <si>
    <t>17.04.2003 срок действия не определен</t>
  </si>
  <si>
    <t>РГ- Г-0200</t>
  </si>
  <si>
    <t>3.4.3. Средства на выделение разовой безвозмездной субсидии гражданам, зарегистр на территории г.Волжского, на уменьшение непогашенной части ипотечного кредита (займа)</t>
  </si>
  <si>
    <t>РГ- Г-0300</t>
  </si>
  <si>
    <t xml:space="preserve">06.10.2003 срок действия не 06.10.2003 срок действия не определен                             </t>
  </si>
  <si>
    <t>3.4.4. МУЗ "Детский санаторий"</t>
  </si>
  <si>
    <t>РГ- Г-0400</t>
  </si>
  <si>
    <t>0905</t>
  </si>
  <si>
    <t>3.4.5. Реализация государственных функций, связанных с общегосударственным управлением</t>
  </si>
  <si>
    <t>РГ- Г-0500</t>
  </si>
  <si>
    <t>3.4.6. Реформа жилищно-коммунального хозяйства</t>
  </si>
  <si>
    <t>РГ- Г-0600</t>
  </si>
  <si>
    <t>3.4.7. Реформирование муниципальных финансов</t>
  </si>
  <si>
    <t>РГ- Г-0700</t>
  </si>
  <si>
    <t>Закон Волгоградской области от 28.04.2006 №1220-ОД "О пожарной безопасности"</t>
  </si>
  <si>
    <t>абз.1 п.1.ст.9</t>
  </si>
  <si>
    <t>15.05.06 срок действия не определен</t>
  </si>
  <si>
    <t>Городское положение от 11.06.2006 №55-ВГД "О порядке разработки, утверждения и реализации городских целевых программ"</t>
  </si>
  <si>
    <t>п.4 гл.4</t>
  </si>
  <si>
    <t>3.1.19.   организация мероприятий по охране окружающей среды в границах городского округа</t>
  </si>
  <si>
    <t>РГ- А-1900</t>
  </si>
  <si>
    <t xml:space="preserve">Федеральный закон РФ от 06.10.2003 №131-ФЗ "Об общих принципах организации местного самоуправления в Российской Федерации"                  Федеральный закон от  10.01.2002 №7-ФЗ "Об охране окружающей среды"          </t>
  </si>
  <si>
    <t>06.10.2003 срок действия не определен                                                                                                                                                                                                                   01.06.2007 срок действия не определен</t>
  </si>
  <si>
    <t>Закон Волгоградской области от 01.11.2007 №1536-ОД "О наделении органов местного самоуправления госуд.полномочиями по компенсации части родит.платы за содержание ребенка в муниц.учреждениях, реализующих основную общеобразовательную программу дошкольного образования"</t>
  </si>
  <si>
    <t>ст.2,4</t>
  </si>
  <si>
    <t>17.11.2007 срок действия не установлен</t>
  </si>
  <si>
    <t>Закон  Волгоградской области  от 17.04.2000 №391-ОД "О пассажирских перевозках автомобильным транспортом на территории Волгоградской области"</t>
  </si>
  <si>
    <t>ст.1,4,6</t>
  </si>
  <si>
    <t>п.1                                                                                                                                                                                                                                                              Приложение №5 в целом</t>
  </si>
  <si>
    <t>3.1.18.   обеспечение первичных мер пожарной безопасности в границах городского округа</t>
  </si>
  <si>
    <t>РГ- А-1800</t>
  </si>
  <si>
    <t xml:space="preserve">Федеральный закон РФ от 06.10.2003 №131-ФЗ "Об общих принципах организации местного самоуправления в Российской Федерации"               </t>
  </si>
  <si>
    <t>п.п.10 п.1 ст.16</t>
  </si>
  <si>
    <t xml:space="preserve">06.10.2003 срок действия не определен  </t>
  </si>
  <si>
    <t>0409;0503</t>
  </si>
  <si>
    <t>0603, 0605</t>
  </si>
  <si>
    <t xml:space="preserve">Федеральный закон РФ от 06.10.2003 №131-ФЗ "Об общих принципах организации местного самоуправления в Российской Федерации"                                                         Постановление Правительства РФ от 30.12.2006 №863 "О порядке предоставления в 2007 году субсидий из федерального бюджета субъекту РФ на осуществление денеж.выплат мед.персоналу ФАП, учреждений и подразделений скорой медиц.помощи мун.системы здравоохранения"              </t>
  </si>
  <si>
    <t>2010 год 29035 - г.Волжский</t>
  </si>
  <si>
    <t>Постановление главы администрции городского округа - город Волжский Волгоградской области от 18.05.2007 №2055 "О предоставлении родителям (законным представителям) компенсации части родит.платы за содержание детей в муниц.учреждениях городского округа - город Волжский Волгогр.обл., реализующих основную общеобразовательную программу дошкольного образования"</t>
  </si>
  <si>
    <t>01.06.2007 срок действие не определен</t>
  </si>
  <si>
    <t>РГ- В-1700</t>
  </si>
  <si>
    <t>0105</t>
  </si>
  <si>
    <t xml:space="preserve">Федеральный закон РФ от 06.10.2003 №131-ФЗ "Об общих принципах организации местного самоуправления в Российской Федерации"                                                         Федеральный закон от 20.08.04 №113-ФЗ "О присяжных заседателях федеральных судов общей юрисдикции в РФ"    </t>
  </si>
  <si>
    <t>0310,0505,0701,0702,0707,0801,0806,0901</t>
  </si>
  <si>
    <t>3.4.16. Субсидия на компенсацию расходов в связи сотменой налоговых льгот по налогу на имущество организаций</t>
  </si>
  <si>
    <t>РГ-Г-1600</t>
  </si>
  <si>
    <t>Городское положение от 30.06.2007 №194-ВГД "Об утверждении реестра (перечня муниципальных услуг г.о.- г.Волжский Волгоградской области, по которым должен производится учет потребности в их представлении"                     Городское положение от 30.06.07 №197-ВГД "Об утверждении стандартов качества предоставления муниципальных услуг в области образования, физкультуры и спорта, молодежной политики и патриотической работы, здравоохранения, культуры, жилищно-коммунальных услуг, транспортного обслуживания населения"</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</si>
</sst>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Red]\-#,##0.00;0.00"/>
    <numFmt numFmtId="166" formatCode="#,##0.0000"/>
    <numFmt numFmtId="167" formatCode="#,##0.00000"/>
    <numFmt numFmtId="168" formatCode="#,##0.000000"/>
  </numFmts>
  <fonts count="16">
    <font>
      <sz val="8"/>
      <name val="Arial Cyr"/>
      <family val="0"/>
    </font>
    <font>
      <sz val="10"/>
      <name val="Arial Cyr"/>
      <family val="0"/>
    </font>
    <font>
      <sz val="12"/>
      <name val="Times New Roman"/>
      <family val="1"/>
    </font>
    <font>
      <b/>
      <sz val="9"/>
      <name val="Times New Roman"/>
      <family val="1"/>
    </font>
    <font>
      <b/>
      <sz val="12"/>
      <name val="Times New Roman"/>
      <family val="1"/>
    </font>
    <font>
      <sz val="9"/>
      <name val="Times New Roman"/>
      <family val="1"/>
    </font>
    <font>
      <sz val="11"/>
      <name val="Times New Roman"/>
      <family val="1"/>
    </font>
    <font>
      <sz val="9"/>
      <color indexed="9"/>
      <name val="Times New Roman"/>
      <family val="1"/>
    </font>
    <font>
      <sz val="12"/>
      <color indexed="9"/>
      <name val="Times New Roman"/>
      <family val="1"/>
    </font>
    <font>
      <b/>
      <sz val="12"/>
      <color indexed="9"/>
      <name val="Times New Roman"/>
      <family val="1"/>
    </font>
    <font>
      <b/>
      <sz val="14"/>
      <name val="Times New Roman"/>
      <family val="1"/>
    </font>
    <font>
      <b/>
      <sz val="14"/>
      <color indexed="9"/>
      <name val="Times New Roman"/>
      <family val="1"/>
    </font>
    <font>
      <sz val="14"/>
      <name val="Times New Roman"/>
      <family val="1"/>
    </font>
    <font>
      <sz val="22"/>
      <name val="Times New Roman"/>
      <family val="1"/>
    </font>
    <font>
      <sz val="12"/>
      <color indexed="21"/>
      <name val="Times New Roman"/>
      <family val="1"/>
    </font>
    <font>
      <b/>
      <sz val="12"/>
      <color indexed="10"/>
      <name val="Times New Roman"/>
      <family val="1"/>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13">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3">
    <xf numFmtId="0" fontId="0" fillId="0" borderId="0" xfId="0" applyAlignment="1">
      <alignment/>
    </xf>
    <xf numFmtId="49" fontId="2" fillId="0" borderId="0" xfId="0" applyNumberFormat="1" applyFont="1" applyAlignment="1">
      <alignment/>
    </xf>
    <xf numFmtId="0" fontId="2" fillId="0" borderId="0" xfId="0" applyFont="1" applyAlignment="1">
      <alignment/>
    </xf>
    <xf numFmtId="0" fontId="2" fillId="0" borderId="0" xfId="0" applyFont="1" applyFill="1" applyAlignment="1">
      <alignment/>
    </xf>
    <xf numFmtId="0" fontId="3" fillId="0" borderId="1"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1"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2" fillId="0" borderId="1" xfId="0" applyNumberFormat="1" applyFont="1" applyFill="1" applyBorder="1" applyAlignment="1">
      <alignment vertical="justify" wrapText="1"/>
    </xf>
    <xf numFmtId="4" fontId="2" fillId="0" borderId="1" xfId="0" applyNumberFormat="1" applyFont="1" applyFill="1" applyBorder="1" applyAlignment="1">
      <alignment/>
    </xf>
    <xf numFmtId="0" fontId="2" fillId="0" borderId="0" xfId="0" applyFont="1" applyFill="1" applyAlignment="1">
      <alignment/>
    </xf>
    <xf numFmtId="4" fontId="5" fillId="0" borderId="1" xfId="0" applyNumberFormat="1" applyFont="1" applyFill="1" applyBorder="1" applyAlignment="1">
      <alignment vertical="top" wrapText="1"/>
    </xf>
    <xf numFmtId="0" fontId="2" fillId="0" borderId="2" xfId="0" applyNumberFormat="1" applyFont="1" applyFill="1" applyBorder="1" applyAlignment="1">
      <alignment vertical="justify" wrapText="1"/>
    </xf>
    <xf numFmtId="0" fontId="2" fillId="0" borderId="2" xfId="0" applyNumberFormat="1" applyFont="1" applyFill="1" applyBorder="1" applyAlignment="1">
      <alignment vertical="top" wrapText="1"/>
    </xf>
    <xf numFmtId="0" fontId="2" fillId="0" borderId="3" xfId="0" applyNumberFormat="1" applyFont="1" applyFill="1" applyBorder="1" applyAlignment="1">
      <alignment vertical="top" wrapText="1"/>
    </xf>
    <xf numFmtId="0" fontId="6" fillId="0" borderId="4" xfId="0" applyNumberFormat="1" applyFont="1" applyFill="1" applyBorder="1" applyAlignment="1">
      <alignment vertical="justify" wrapText="1"/>
    </xf>
    <xf numFmtId="0" fontId="2" fillId="0" borderId="4" xfId="0" applyNumberFormat="1" applyFont="1" applyFill="1" applyBorder="1" applyAlignment="1">
      <alignment vertical="top" wrapText="1"/>
    </xf>
    <xf numFmtId="0" fontId="2" fillId="0" borderId="5" xfId="0" applyNumberFormat="1" applyFont="1" applyFill="1" applyBorder="1" applyAlignment="1">
      <alignment vertical="top" wrapText="1"/>
    </xf>
    <xf numFmtId="14" fontId="2" fillId="0" borderId="6" xfId="0" applyNumberFormat="1" applyFont="1" applyFill="1" applyBorder="1" applyAlignment="1">
      <alignment vertical="top" wrapText="1"/>
    </xf>
    <xf numFmtId="0" fontId="6" fillId="0" borderId="6" xfId="0" applyNumberFormat="1" applyFont="1" applyFill="1" applyBorder="1" applyAlignment="1">
      <alignment vertical="top" wrapText="1"/>
    </xf>
    <xf numFmtId="0" fontId="2" fillId="0" borderId="6" xfId="0" applyNumberFormat="1" applyFont="1" applyFill="1" applyBorder="1" applyAlignment="1">
      <alignment vertical="top" wrapText="1"/>
    </xf>
    <xf numFmtId="0" fontId="6" fillId="0" borderId="1" xfId="0" applyNumberFormat="1" applyFont="1" applyFill="1" applyBorder="1" applyAlignment="1">
      <alignment vertical="justify" wrapText="1"/>
    </xf>
    <xf numFmtId="49" fontId="2" fillId="0" borderId="1" xfId="0" applyNumberFormat="1" applyFont="1" applyFill="1" applyBorder="1" applyAlignment="1">
      <alignment vertical="top" wrapText="1"/>
    </xf>
    <xf numFmtId="0" fontId="6" fillId="0" borderId="1" xfId="0" applyNumberFormat="1" applyFont="1" applyFill="1" applyBorder="1" applyAlignment="1">
      <alignment vertical="top" wrapText="1"/>
    </xf>
    <xf numFmtId="0" fontId="6" fillId="0" borderId="2" xfId="0" applyNumberFormat="1" applyFont="1" applyFill="1" applyBorder="1" applyAlignment="1">
      <alignment vertical="top" wrapText="1"/>
    </xf>
    <xf numFmtId="0" fontId="6" fillId="0" borderId="6" xfId="0" applyNumberFormat="1" applyFont="1" applyFill="1" applyBorder="1" applyAlignment="1">
      <alignment vertical="justify" wrapText="1"/>
    </xf>
    <xf numFmtId="0" fontId="2" fillId="0" borderId="7" xfId="0" applyNumberFormat="1" applyFont="1" applyFill="1" applyBorder="1" applyAlignment="1">
      <alignment vertical="top" wrapText="1"/>
    </xf>
    <xf numFmtId="0" fontId="5" fillId="0" borderId="2" xfId="0" applyNumberFormat="1" applyFont="1" applyFill="1" applyBorder="1" applyAlignment="1">
      <alignment vertical="top" wrapText="1"/>
    </xf>
    <xf numFmtId="0" fontId="6" fillId="0" borderId="2" xfId="0" applyNumberFormat="1" applyFont="1" applyFill="1" applyBorder="1" applyAlignment="1">
      <alignment vertical="justify" wrapText="1"/>
    </xf>
    <xf numFmtId="4" fontId="2" fillId="0" borderId="2" xfId="0" applyNumberFormat="1" applyFont="1" applyFill="1" applyBorder="1" applyAlignment="1">
      <alignment/>
    </xf>
    <xf numFmtId="14" fontId="2" fillId="0" borderId="4" xfId="0" applyNumberFormat="1" applyFont="1" applyFill="1" applyBorder="1" applyAlignment="1">
      <alignment vertical="top" wrapText="1"/>
    </xf>
    <xf numFmtId="0" fontId="6" fillId="0" borderId="5" xfId="0" applyNumberFormat="1" applyFont="1" applyFill="1" applyBorder="1" applyAlignment="1">
      <alignment vertical="justify" wrapText="1"/>
    </xf>
    <xf numFmtId="14" fontId="2" fillId="0" borderId="5" xfId="0" applyNumberFormat="1" applyFont="1" applyFill="1" applyBorder="1" applyAlignment="1">
      <alignment vertical="top" wrapText="1"/>
    </xf>
    <xf numFmtId="4" fontId="2" fillId="0" borderId="6" xfId="0" applyNumberFormat="1" applyFont="1" applyFill="1" applyBorder="1" applyAlignment="1">
      <alignment/>
    </xf>
    <xf numFmtId="4" fontId="2" fillId="0" borderId="5" xfId="0" applyNumberFormat="1" applyFont="1" applyFill="1" applyBorder="1" applyAlignment="1">
      <alignment/>
    </xf>
    <xf numFmtId="0" fontId="5" fillId="0" borderId="6" xfId="0" applyNumberFormat="1" applyFont="1" applyFill="1" applyBorder="1" applyAlignment="1">
      <alignment vertical="top" wrapText="1"/>
    </xf>
    <xf numFmtId="4" fontId="2" fillId="0" borderId="6" xfId="0" applyNumberFormat="1" applyFont="1" applyFill="1" applyBorder="1" applyAlignment="1">
      <alignment vertical="top" wrapText="1"/>
    </xf>
    <xf numFmtId="0" fontId="5" fillId="0" borderId="0" xfId="0" applyNumberFormat="1" applyFont="1" applyFill="1" applyAlignment="1">
      <alignment vertical="top" wrapText="1"/>
    </xf>
    <xf numFmtId="0" fontId="2" fillId="0" borderId="0" xfId="0" applyNumberFormat="1" applyFont="1" applyFill="1" applyAlignment="1">
      <alignment vertical="top" wrapText="1"/>
    </xf>
    <xf numFmtId="0" fontId="2" fillId="0" borderId="0" xfId="0" applyNumberFormat="1" applyFont="1" applyFill="1" applyAlignment="1">
      <alignment vertical="justify" wrapText="1"/>
    </xf>
    <xf numFmtId="4" fontId="2" fillId="0" borderId="0" xfId="0" applyNumberFormat="1" applyFont="1" applyFill="1" applyAlignment="1">
      <alignment/>
    </xf>
    <xf numFmtId="0" fontId="4" fillId="0" borderId="0" xfId="0" applyNumberFormat="1" applyFont="1" applyFill="1" applyAlignment="1">
      <alignment vertical="top" wrapText="1"/>
    </xf>
    <xf numFmtId="0" fontId="4" fillId="0" borderId="0" xfId="0" applyNumberFormat="1" applyFont="1" applyFill="1" applyAlignment="1">
      <alignment vertical="justify" wrapText="1"/>
    </xf>
    <xf numFmtId="0" fontId="4" fillId="0" borderId="0" xfId="0" applyFont="1" applyFill="1" applyAlignment="1">
      <alignment/>
    </xf>
    <xf numFmtId="164" fontId="2" fillId="0" borderId="0" xfId="0" applyNumberFormat="1" applyFont="1" applyFill="1" applyAlignment="1">
      <alignment/>
    </xf>
    <xf numFmtId="0" fontId="5" fillId="0" borderId="6" xfId="0" applyNumberFormat="1" applyFont="1" applyFill="1" applyBorder="1" applyAlignment="1">
      <alignment horizontal="center" vertical="top" wrapText="1"/>
    </xf>
    <xf numFmtId="0" fontId="6" fillId="0" borderId="8" xfId="0" applyNumberFormat="1" applyFont="1" applyFill="1" applyBorder="1" applyAlignment="1">
      <alignment vertical="justify" wrapText="1"/>
    </xf>
    <xf numFmtId="0" fontId="2" fillId="0" borderId="8" xfId="0" applyNumberFormat="1" applyFont="1" applyFill="1" applyBorder="1" applyAlignment="1">
      <alignment vertical="top" wrapText="1"/>
    </xf>
    <xf numFmtId="0" fontId="2" fillId="0" borderId="9" xfId="0" applyNumberFormat="1" applyFont="1" applyFill="1" applyBorder="1" applyAlignment="1">
      <alignment vertical="top" wrapText="1"/>
    </xf>
    <xf numFmtId="0" fontId="6" fillId="0" borderId="9" xfId="0" applyNumberFormat="1" applyFont="1" applyFill="1" applyBorder="1" applyAlignment="1">
      <alignment vertical="justify" wrapText="1"/>
    </xf>
    <xf numFmtId="0" fontId="6" fillId="0" borderId="9" xfId="0" applyNumberFormat="1" applyFont="1" applyFill="1" applyBorder="1" applyAlignment="1">
      <alignment vertical="top" wrapText="1"/>
    </xf>
    <xf numFmtId="14" fontId="2" fillId="0" borderId="3" xfId="0" applyNumberFormat="1" applyFont="1" applyFill="1" applyBorder="1" applyAlignment="1">
      <alignment vertical="top" wrapText="1"/>
    </xf>
    <xf numFmtId="0" fontId="6" fillId="0" borderId="8" xfId="0" applyNumberFormat="1" applyFont="1" applyFill="1" applyBorder="1" applyAlignment="1">
      <alignment vertical="top" wrapText="1"/>
    </xf>
    <xf numFmtId="0" fontId="5" fillId="0" borderId="5" xfId="0" applyNumberFormat="1" applyFont="1" applyFill="1" applyBorder="1" applyAlignment="1">
      <alignment horizontal="center" vertical="top" wrapText="1"/>
    </xf>
    <xf numFmtId="4" fontId="2" fillId="0" borderId="9" xfId="0" applyNumberFormat="1" applyFont="1" applyFill="1" applyBorder="1" applyAlignment="1">
      <alignment/>
    </xf>
    <xf numFmtId="0" fontId="2" fillId="0" borderId="10" xfId="0" applyNumberFormat="1" applyFont="1" applyFill="1" applyBorder="1" applyAlignment="1">
      <alignment vertical="top" wrapText="1"/>
    </xf>
    <xf numFmtId="0" fontId="5" fillId="0" borderId="9" xfId="0" applyNumberFormat="1" applyFont="1" applyFill="1" applyBorder="1" applyAlignment="1">
      <alignment vertical="top" wrapText="1"/>
    </xf>
    <xf numFmtId="0" fontId="2" fillId="0" borderId="11" xfId="0" applyNumberFormat="1" applyFont="1" applyFill="1" applyBorder="1" applyAlignment="1">
      <alignment vertical="top" wrapText="1"/>
    </xf>
    <xf numFmtId="0" fontId="2" fillId="2" borderId="0" xfId="0" applyFont="1" applyFill="1" applyAlignment="1">
      <alignment/>
    </xf>
    <xf numFmtId="0" fontId="4" fillId="2" borderId="1" xfId="0" applyFont="1" applyFill="1" applyBorder="1" applyAlignment="1">
      <alignment horizontal="center" vertical="center" wrapText="1"/>
    </xf>
    <xf numFmtId="4" fontId="2" fillId="2" borderId="1" xfId="0" applyNumberFormat="1" applyFont="1" applyFill="1" applyBorder="1" applyAlignment="1">
      <alignment/>
    </xf>
    <xf numFmtId="4" fontId="2" fillId="2" borderId="2" xfId="0" applyNumberFormat="1" applyFont="1" applyFill="1" applyBorder="1" applyAlignment="1">
      <alignment/>
    </xf>
    <xf numFmtId="4" fontId="2" fillId="2" borderId="5" xfId="0" applyNumberFormat="1" applyFont="1" applyFill="1" applyBorder="1" applyAlignment="1">
      <alignment/>
    </xf>
    <xf numFmtId="4" fontId="2" fillId="2" borderId="6" xfId="0" applyNumberFormat="1" applyFont="1" applyFill="1" applyBorder="1" applyAlignment="1">
      <alignment/>
    </xf>
    <xf numFmtId="4" fontId="2" fillId="2" borderId="0" xfId="0" applyNumberFormat="1" applyFont="1" applyFill="1" applyAlignment="1">
      <alignment/>
    </xf>
    <xf numFmtId="164" fontId="2" fillId="2" borderId="0" xfId="0" applyNumberFormat="1" applyFont="1" applyFill="1" applyAlignment="1">
      <alignment/>
    </xf>
    <xf numFmtId="0" fontId="8" fillId="0" borderId="0" xfId="0" applyFont="1" applyFill="1" applyAlignment="1">
      <alignment/>
    </xf>
    <xf numFmtId="0" fontId="8" fillId="2" borderId="0" xfId="0" applyFont="1" applyFill="1" applyAlignment="1">
      <alignment/>
    </xf>
    <xf numFmtId="4" fontId="8" fillId="0" borderId="0" xfId="0" applyNumberFormat="1" applyFont="1" applyFill="1" applyAlignment="1">
      <alignment/>
    </xf>
    <xf numFmtId="4" fontId="8" fillId="2" borderId="0" xfId="0" applyNumberFormat="1" applyFont="1" applyFill="1" applyAlignment="1">
      <alignment/>
    </xf>
    <xf numFmtId="4" fontId="9" fillId="0" borderId="0" xfId="0" applyNumberFormat="1" applyFont="1" applyFill="1" applyAlignment="1">
      <alignment/>
    </xf>
    <xf numFmtId="4" fontId="9" fillId="2" borderId="0" xfId="0" applyNumberFormat="1" applyFont="1" applyFill="1" applyAlignment="1">
      <alignment/>
    </xf>
    <xf numFmtId="0" fontId="2" fillId="0" borderId="1" xfId="0" applyNumberFormat="1" applyFont="1" applyFill="1" applyBorder="1" applyAlignment="1">
      <alignment horizontal="left" vertical="top" wrapText="1"/>
    </xf>
    <xf numFmtId="4" fontId="2" fillId="0" borderId="0" xfId="0" applyNumberFormat="1" applyFont="1" applyFill="1" applyBorder="1" applyAlignment="1">
      <alignment/>
    </xf>
    <xf numFmtId="4" fontId="2" fillId="2" borderId="0" xfId="0" applyNumberFormat="1" applyFont="1" applyFill="1" applyBorder="1" applyAlignment="1">
      <alignment/>
    </xf>
    <xf numFmtId="0" fontId="6" fillId="0" borderId="10" xfId="0" applyNumberFormat="1" applyFont="1" applyFill="1" applyBorder="1" applyAlignment="1">
      <alignment vertical="top" wrapText="1"/>
    </xf>
    <xf numFmtId="4" fontId="2" fillId="0" borderId="10" xfId="0" applyNumberFormat="1" applyFont="1" applyFill="1" applyBorder="1" applyAlignment="1">
      <alignment/>
    </xf>
    <xf numFmtId="4" fontId="2" fillId="2" borderId="4" xfId="0" applyNumberFormat="1" applyFont="1" applyFill="1" applyBorder="1" applyAlignment="1">
      <alignment/>
    </xf>
    <xf numFmtId="0" fontId="6" fillId="0" borderId="4" xfId="0" applyNumberFormat="1" applyFont="1" applyFill="1" applyBorder="1" applyAlignment="1">
      <alignment vertical="top" wrapText="1"/>
    </xf>
    <xf numFmtId="0" fontId="6" fillId="0" borderId="5" xfId="0" applyNumberFormat="1" applyFont="1" applyFill="1" applyBorder="1" applyAlignment="1">
      <alignment vertical="top" wrapText="1"/>
    </xf>
    <xf numFmtId="0" fontId="6" fillId="0" borderId="7" xfId="0" applyNumberFormat="1" applyFont="1" applyFill="1" applyBorder="1" applyAlignment="1">
      <alignment vertical="top" wrapText="1"/>
    </xf>
    <xf numFmtId="0" fontId="10" fillId="0" borderId="0" xfId="0" applyNumberFormat="1" applyFont="1" applyFill="1" applyAlignment="1">
      <alignment vertical="top" wrapText="1"/>
    </xf>
    <xf numFmtId="0" fontId="10" fillId="0" borderId="0" xfId="0" applyNumberFormat="1" applyFont="1" applyFill="1" applyAlignment="1">
      <alignment vertical="justify" wrapText="1"/>
    </xf>
    <xf numFmtId="4" fontId="11" fillId="0" borderId="0" xfId="0" applyNumberFormat="1" applyFont="1" applyFill="1" applyAlignment="1">
      <alignment/>
    </xf>
    <xf numFmtId="4" fontId="11" fillId="2" borderId="0" xfId="0" applyNumberFormat="1" applyFont="1" applyFill="1" applyAlignment="1">
      <alignment/>
    </xf>
    <xf numFmtId="0" fontId="10" fillId="0" borderId="0" xfId="0" applyFont="1" applyFill="1" applyAlignment="1">
      <alignment/>
    </xf>
    <xf numFmtId="49" fontId="12" fillId="0" borderId="0" xfId="0" applyNumberFormat="1" applyFont="1" applyAlignment="1">
      <alignment/>
    </xf>
    <xf numFmtId="1" fontId="2" fillId="3" borderId="6" xfId="0" applyNumberFormat="1" applyFont="1" applyFill="1" applyBorder="1" applyAlignment="1">
      <alignment horizontal="center"/>
    </xf>
    <xf numFmtId="4" fontId="2" fillId="3" borderId="2" xfId="0" applyNumberFormat="1" applyFont="1" applyFill="1" applyBorder="1" applyAlignment="1">
      <alignment horizontal="center" vertical="center"/>
    </xf>
    <xf numFmtId="4" fontId="2" fillId="3" borderId="9" xfId="0" applyNumberFormat="1" applyFont="1" applyFill="1" applyBorder="1" applyAlignment="1">
      <alignment horizontal="center" vertical="center"/>
    </xf>
    <xf numFmtId="4" fontId="2" fillId="3" borderId="6" xfId="0" applyNumberFormat="1" applyFont="1" applyFill="1" applyBorder="1" applyAlignment="1">
      <alignment horizontal="center" vertical="center"/>
    </xf>
    <xf numFmtId="0" fontId="2" fillId="3" borderId="0" xfId="0" applyFont="1" applyFill="1" applyAlignment="1">
      <alignment/>
    </xf>
    <xf numFmtId="0" fontId="8" fillId="3" borderId="0" xfId="0" applyFont="1" applyFill="1" applyAlignment="1">
      <alignment/>
    </xf>
    <xf numFmtId="0" fontId="4" fillId="3" borderId="1" xfId="0" applyFont="1" applyFill="1" applyBorder="1" applyAlignment="1">
      <alignment horizontal="center" vertical="center" wrapText="1"/>
    </xf>
    <xf numFmtId="4" fontId="2" fillId="3" borderId="1" xfId="0" applyNumberFormat="1" applyFont="1" applyFill="1" applyBorder="1" applyAlignment="1">
      <alignment/>
    </xf>
    <xf numFmtId="1" fontId="2" fillId="3" borderId="1" xfId="0" applyNumberFormat="1" applyFont="1" applyFill="1" applyBorder="1" applyAlignment="1">
      <alignment/>
    </xf>
    <xf numFmtId="4" fontId="2" fillId="3" borderId="2" xfId="0" applyNumberFormat="1" applyFont="1" applyFill="1" applyBorder="1" applyAlignment="1">
      <alignment/>
    </xf>
    <xf numFmtId="1" fontId="2" fillId="3" borderId="2" xfId="0" applyNumberFormat="1" applyFont="1" applyFill="1" applyBorder="1" applyAlignment="1">
      <alignment/>
    </xf>
    <xf numFmtId="4" fontId="2" fillId="3" borderId="5" xfId="0" applyNumberFormat="1" applyFont="1" applyFill="1" applyBorder="1" applyAlignment="1">
      <alignment/>
    </xf>
    <xf numFmtId="1" fontId="2" fillId="3" borderId="6" xfId="0" applyNumberFormat="1" applyFont="1" applyFill="1" applyBorder="1" applyAlignment="1">
      <alignment/>
    </xf>
    <xf numFmtId="4" fontId="2" fillId="3" borderId="6" xfId="0" applyNumberFormat="1" applyFont="1" applyFill="1" applyBorder="1" applyAlignment="1">
      <alignment/>
    </xf>
    <xf numFmtId="4" fontId="2" fillId="3" borderId="10" xfId="0" applyNumberFormat="1" applyFont="1" applyFill="1" applyBorder="1" applyAlignment="1">
      <alignment/>
    </xf>
    <xf numFmtId="4" fontId="2" fillId="3" borderId="4" xfId="0" applyNumberFormat="1" applyFont="1" applyFill="1" applyBorder="1" applyAlignment="1">
      <alignment/>
    </xf>
    <xf numFmtId="4" fontId="2" fillId="3" borderId="9" xfId="0" applyNumberFormat="1" applyFont="1" applyFill="1" applyBorder="1" applyAlignment="1">
      <alignment/>
    </xf>
    <xf numFmtId="4" fontId="2" fillId="3" borderId="0" xfId="0" applyNumberFormat="1" applyFont="1" applyFill="1" applyBorder="1" applyAlignment="1">
      <alignment/>
    </xf>
    <xf numFmtId="1" fontId="2" fillId="3" borderId="9" xfId="0" applyNumberFormat="1" applyFont="1" applyFill="1" applyBorder="1" applyAlignment="1">
      <alignment/>
    </xf>
    <xf numFmtId="4" fontId="2" fillId="3" borderId="0" xfId="0" applyNumberFormat="1" applyFont="1" applyFill="1" applyAlignment="1">
      <alignment/>
    </xf>
    <xf numFmtId="4" fontId="8" fillId="3" borderId="0" xfId="0" applyNumberFormat="1" applyFont="1" applyFill="1" applyAlignment="1">
      <alignment/>
    </xf>
    <xf numFmtId="4" fontId="11" fillId="3" borderId="0" xfId="0" applyNumberFormat="1" applyFont="1" applyFill="1" applyAlignment="1">
      <alignment/>
    </xf>
    <xf numFmtId="0" fontId="10" fillId="3" borderId="0" xfId="0" applyFont="1" applyFill="1" applyAlignment="1">
      <alignment/>
    </xf>
    <xf numFmtId="4" fontId="9" fillId="3" borderId="0" xfId="0" applyNumberFormat="1" applyFont="1" applyFill="1" applyAlignment="1">
      <alignment/>
    </xf>
    <xf numFmtId="1" fontId="4" fillId="3" borderId="0" xfId="0" applyNumberFormat="1" applyFont="1" applyFill="1" applyAlignment="1">
      <alignment/>
    </xf>
    <xf numFmtId="164" fontId="2" fillId="3" borderId="0" xfId="0" applyNumberFormat="1" applyFont="1" applyFill="1" applyAlignment="1">
      <alignment/>
    </xf>
    <xf numFmtId="14" fontId="2" fillId="0" borderId="1" xfId="0" applyNumberFormat="1" applyFont="1" applyFill="1" applyBorder="1" applyAlignment="1">
      <alignment vertical="top" wrapText="1"/>
    </xf>
    <xf numFmtId="14" fontId="6" fillId="0" borderId="9" xfId="0" applyNumberFormat="1" applyFont="1" applyFill="1" applyBorder="1" applyAlignment="1">
      <alignment vertical="top" wrapText="1"/>
    </xf>
    <xf numFmtId="49" fontId="2" fillId="0" borderId="6" xfId="0" applyNumberFormat="1" applyFont="1" applyFill="1" applyBorder="1" applyAlignment="1">
      <alignment vertical="top" wrapText="1"/>
    </xf>
    <xf numFmtId="4" fontId="2" fillId="0" borderId="6"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4" fontId="2" fillId="0" borderId="6" xfId="0" applyNumberFormat="1" applyFont="1" applyFill="1" applyBorder="1" applyAlignment="1">
      <alignment horizontal="center" vertical="center"/>
    </xf>
    <xf numFmtId="4" fontId="2" fillId="0" borderId="9"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0" fontId="15" fillId="0" borderId="0" xfId="0" applyFont="1" applyFill="1" applyAlignment="1">
      <alignment/>
    </xf>
    <xf numFmtId="166" fontId="2" fillId="0" borderId="2" xfId="0" applyNumberFormat="1" applyFont="1" applyFill="1" applyBorder="1" applyAlignment="1">
      <alignment horizontal="center" vertical="center"/>
    </xf>
    <xf numFmtId="166" fontId="2" fillId="0" borderId="1" xfId="0" applyNumberFormat="1" applyFont="1" applyFill="1" applyBorder="1" applyAlignment="1">
      <alignment/>
    </xf>
    <xf numFmtId="167" fontId="2" fillId="0" borderId="2" xfId="0" applyNumberFormat="1" applyFont="1" applyFill="1" applyBorder="1" applyAlignment="1">
      <alignment horizontal="center" vertical="center" wrapText="1"/>
    </xf>
    <xf numFmtId="168" fontId="2" fillId="0" borderId="1" xfId="0" applyNumberFormat="1" applyFont="1" applyFill="1" applyBorder="1" applyAlignment="1">
      <alignment/>
    </xf>
    <xf numFmtId="167" fontId="2" fillId="0" borderId="2" xfId="0" applyNumberFormat="1" applyFont="1" applyFill="1" applyBorder="1" applyAlignment="1">
      <alignment horizontal="center" vertical="center"/>
    </xf>
    <xf numFmtId="167" fontId="2" fillId="0" borderId="1" xfId="0" applyNumberFormat="1" applyFont="1" applyFill="1" applyBorder="1" applyAlignment="1">
      <alignment/>
    </xf>
    <xf numFmtId="167" fontId="2" fillId="0" borderId="12" xfId="0" applyNumberFormat="1" applyFont="1" applyFill="1" applyBorder="1" applyAlignment="1">
      <alignment/>
    </xf>
    <xf numFmtId="167" fontId="2" fillId="0" borderId="6" xfId="0" applyNumberFormat="1" applyFont="1" applyFill="1" applyBorder="1" applyAlignment="1">
      <alignment/>
    </xf>
    <xf numFmtId="4" fontId="14" fillId="0" borderId="0" xfId="0" applyNumberFormat="1" applyFont="1" applyFill="1" applyAlignment="1">
      <alignment/>
    </xf>
    <xf numFmtId="0" fontId="5" fillId="0" borderId="2" xfId="0" applyNumberFormat="1" applyFont="1" applyFill="1" applyBorder="1" applyAlignment="1">
      <alignment vertical="top" wrapText="1"/>
    </xf>
    <xf numFmtId="0" fontId="5" fillId="0" borderId="6" xfId="0" applyNumberFormat="1" applyFont="1" applyFill="1" applyBorder="1" applyAlignment="1">
      <alignment vertical="top" wrapText="1"/>
    </xf>
    <xf numFmtId="4" fontId="2" fillId="3" borderId="2" xfId="0" applyNumberFormat="1" applyFont="1" applyFill="1" applyBorder="1" applyAlignment="1">
      <alignment horizontal="center" vertical="center" wrapText="1"/>
    </xf>
    <xf numFmtId="4" fontId="2" fillId="3" borderId="6"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0" fontId="6" fillId="0" borderId="2" xfId="0" applyNumberFormat="1" applyFont="1" applyFill="1" applyBorder="1" applyAlignment="1">
      <alignment horizontal="left" vertical="top" wrapText="1"/>
    </xf>
    <xf numFmtId="0" fontId="6" fillId="0" borderId="6" xfId="0" applyNumberFormat="1" applyFont="1" applyFill="1" applyBorder="1" applyAlignment="1">
      <alignment horizontal="left" vertical="top" wrapText="1"/>
    </xf>
    <xf numFmtId="4" fontId="2" fillId="2" borderId="2" xfId="0" applyNumberFormat="1" applyFont="1" applyFill="1" applyBorder="1" applyAlignment="1">
      <alignment horizontal="center" vertical="center"/>
    </xf>
    <xf numFmtId="4" fontId="2" fillId="2" borderId="6" xfId="0" applyNumberFormat="1" applyFont="1" applyFill="1" applyBorder="1" applyAlignment="1">
      <alignment horizontal="center" vertical="center"/>
    </xf>
    <xf numFmtId="0" fontId="5" fillId="0" borderId="2" xfId="0" applyNumberFormat="1" applyFont="1" applyFill="1" applyBorder="1" applyAlignment="1">
      <alignment horizontal="left" vertical="top" wrapText="1"/>
    </xf>
    <xf numFmtId="0" fontId="5" fillId="0" borderId="6" xfId="0" applyNumberFormat="1" applyFont="1" applyFill="1" applyBorder="1" applyAlignment="1">
      <alignment horizontal="left" vertical="top" wrapText="1"/>
    </xf>
    <xf numFmtId="0" fontId="2" fillId="0" borderId="2"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0" fontId="2" fillId="0" borderId="2"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13" fillId="0" borderId="0" xfId="0" applyNumberFormat="1" applyFont="1" applyFill="1" applyAlignment="1">
      <alignment horizontal="center" vertical="top" wrapText="1"/>
    </xf>
    <xf numFmtId="0" fontId="2" fillId="0" borderId="9"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14" fontId="2" fillId="0" borderId="2" xfId="0" applyNumberFormat="1" applyFont="1" applyFill="1" applyBorder="1" applyAlignment="1">
      <alignment horizontal="left" vertical="top" wrapText="1"/>
    </xf>
    <xf numFmtId="14"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6" xfId="0" applyNumberFormat="1" applyFont="1" applyFill="1" applyBorder="1" applyAlignment="1">
      <alignment horizontal="left" vertical="top" wrapText="1"/>
    </xf>
    <xf numFmtId="0" fontId="2" fillId="0" borderId="2" xfId="0" applyNumberFormat="1" applyFont="1" applyFill="1" applyBorder="1" applyAlignment="1">
      <alignment vertical="top" wrapText="1"/>
    </xf>
    <xf numFmtId="0" fontId="2" fillId="0" borderId="6" xfId="0" applyNumberFormat="1" applyFont="1" applyFill="1" applyBorder="1" applyAlignment="1">
      <alignment vertical="top" wrapText="1"/>
    </xf>
    <xf numFmtId="4" fontId="2" fillId="2" borderId="9"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4" fontId="2" fillId="2" borderId="2" xfId="0" applyNumberFormat="1" applyFont="1" applyFill="1" applyBorder="1" applyAlignment="1">
      <alignment horizontal="center" vertical="center" wrapText="1"/>
    </xf>
    <xf numFmtId="4" fontId="2" fillId="2" borderId="6" xfId="0" applyNumberFormat="1" applyFont="1" applyFill="1" applyBorder="1" applyAlignment="1">
      <alignment horizontal="center" vertical="center" wrapText="1"/>
    </xf>
    <xf numFmtId="4" fontId="2" fillId="2" borderId="9" xfId="0" applyNumberFormat="1" applyFont="1" applyFill="1" applyBorder="1" applyAlignment="1">
      <alignment horizontal="center" vertical="center" wrapText="1"/>
    </xf>
    <xf numFmtId="1" fontId="2" fillId="3" borderId="2" xfId="0" applyNumberFormat="1" applyFont="1" applyFill="1" applyBorder="1" applyAlignment="1">
      <alignment horizontal="center"/>
    </xf>
    <xf numFmtId="1" fontId="2" fillId="3" borderId="6" xfId="0" applyNumberFormat="1" applyFont="1" applyFill="1" applyBorder="1" applyAlignment="1">
      <alignment horizontal="center"/>
    </xf>
    <xf numFmtId="4" fontId="2" fillId="3" borderId="2" xfId="0" applyNumberFormat="1" applyFont="1" applyFill="1" applyBorder="1" applyAlignment="1">
      <alignment horizontal="center" vertical="center"/>
    </xf>
    <xf numFmtId="4" fontId="2" fillId="3" borderId="9" xfId="0" applyNumberFormat="1" applyFont="1" applyFill="1" applyBorder="1" applyAlignment="1">
      <alignment horizontal="center" vertical="center"/>
    </xf>
    <xf numFmtId="4" fontId="2" fillId="3" borderId="6"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4" fontId="2" fillId="0" borderId="6" xfId="0" applyNumberFormat="1" applyFont="1" applyFill="1" applyBorder="1" applyAlignment="1">
      <alignment horizontal="center" vertical="center"/>
    </xf>
    <xf numFmtId="0" fontId="5" fillId="0" borderId="2" xfId="0" applyNumberFormat="1" applyFont="1" applyFill="1" applyBorder="1" applyAlignment="1">
      <alignment horizontal="center" vertical="top" wrapText="1"/>
    </xf>
    <xf numFmtId="0" fontId="5" fillId="0" borderId="9" xfId="0" applyNumberFormat="1" applyFont="1" applyFill="1" applyBorder="1" applyAlignment="1">
      <alignment horizontal="center" vertical="top" wrapText="1"/>
    </xf>
    <xf numFmtId="0" fontId="5" fillId="0" borderId="9"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2" fillId="0" borderId="5" xfId="0" applyNumberFormat="1" applyFont="1" applyFill="1" applyBorder="1" applyAlignment="1">
      <alignment horizontal="left" vertical="top" wrapText="1"/>
    </xf>
    <xf numFmtId="0" fontId="5" fillId="0" borderId="6" xfId="0" applyNumberFormat="1" applyFont="1" applyFill="1" applyBorder="1" applyAlignment="1">
      <alignment horizontal="center" vertical="top" wrapText="1"/>
    </xf>
    <xf numFmtId="0" fontId="5" fillId="0" borderId="4" xfId="0" applyNumberFormat="1" applyFont="1" applyFill="1" applyBorder="1" applyAlignment="1">
      <alignment horizontal="center" vertical="top" wrapText="1"/>
    </xf>
    <xf numFmtId="0" fontId="5" fillId="0" borderId="5" xfId="0" applyNumberFormat="1" applyFont="1" applyFill="1" applyBorder="1" applyAlignment="1">
      <alignment horizontal="center" vertical="top" wrapText="1"/>
    </xf>
    <xf numFmtId="0" fontId="2" fillId="0" borderId="9" xfId="0" applyNumberFormat="1" applyFont="1" applyFill="1" applyBorder="1" applyAlignment="1">
      <alignment horizontal="left" vertical="top" wrapText="1"/>
    </xf>
    <xf numFmtId="0" fontId="10" fillId="0" borderId="0" xfId="0" applyNumberFormat="1" applyFont="1" applyFill="1" applyAlignment="1">
      <alignment horizontal="center" vertical="top" wrapText="1"/>
    </xf>
    <xf numFmtId="0" fontId="12"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10" fillId="0" borderId="0" xfId="0" applyNumberFormat="1" applyFont="1" applyFill="1" applyAlignment="1">
      <alignment horizontal="left" vertical="top" wrapText="1"/>
    </xf>
    <xf numFmtId="4" fontId="2" fillId="3" borderId="9"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4" fontId="2" fillId="3" borderId="1" xfId="0" applyNumberFormat="1" applyFont="1" applyFill="1" applyBorder="1" applyAlignment="1">
      <alignment horizontal="center" vertic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188"/>
  <sheetViews>
    <sheetView tabSelected="1" workbookViewId="0" topLeftCell="A1">
      <pane xSplit="2" ySplit="4" topLeftCell="C62" activePane="bottomRight" state="frozen"/>
      <selection pane="topLeft" activeCell="A1" sqref="A1"/>
      <selection pane="topRight" activeCell="C1" sqref="C1"/>
      <selection pane="bottomLeft" activeCell="A5" sqref="A5"/>
      <selection pane="bottomRight" activeCell="A63" sqref="A63"/>
    </sheetView>
  </sheetViews>
  <sheetFormatPr defaultColWidth="9.140625" defaultRowHeight="12"/>
  <cols>
    <col min="1" max="1" width="41.28125" style="39" customWidth="1"/>
    <col min="2" max="2" width="7.7109375" style="40" customWidth="1"/>
    <col min="3" max="3" width="14.7109375" style="40" customWidth="1"/>
    <col min="4" max="4" width="36.140625" style="40" customWidth="1"/>
    <col min="5" max="5" width="15.421875" style="40" customWidth="1"/>
    <col min="6" max="6" width="16.7109375" style="40" customWidth="1"/>
    <col min="7" max="7" width="50.140625" style="40" customWidth="1"/>
    <col min="8" max="8" width="11.00390625" style="40" customWidth="1"/>
    <col min="9" max="9" width="16.421875" style="40" customWidth="1"/>
    <col min="10" max="10" width="34.8515625" style="41" customWidth="1"/>
    <col min="11" max="11" width="10.421875" style="40" customWidth="1"/>
    <col min="12" max="12" width="15.00390625" style="40" customWidth="1"/>
    <col min="13" max="13" width="18.7109375" style="3" customWidth="1"/>
    <col min="14" max="14" width="16.7109375" style="3" customWidth="1"/>
    <col min="15" max="15" width="17.140625" style="3" customWidth="1"/>
    <col min="16" max="16" width="17.140625" style="3" hidden="1" customWidth="1"/>
    <col min="17" max="17" width="17.140625" style="3" customWidth="1"/>
    <col min="18" max="18" width="18.140625" style="3" hidden="1" customWidth="1"/>
    <col min="19" max="19" width="18.140625" style="60" hidden="1" customWidth="1"/>
    <col min="20" max="20" width="17.140625" style="93" hidden="1" customWidth="1"/>
    <col min="21" max="22" width="18.140625" style="93" hidden="1" customWidth="1"/>
    <col min="23" max="23" width="17.140625" style="93" hidden="1" customWidth="1"/>
    <col min="24" max="24" width="11.7109375" style="93" hidden="1" customWidth="1"/>
    <col min="25" max="16384" width="9.28125" style="12" customWidth="1"/>
  </cols>
  <sheetData>
    <row r="1" spans="1:11" ht="36" customHeight="1">
      <c r="A1" s="150" t="s">
        <v>398</v>
      </c>
      <c r="B1" s="150"/>
      <c r="C1" s="150"/>
      <c r="D1" s="150"/>
      <c r="E1" s="150"/>
      <c r="F1" s="150"/>
      <c r="G1" s="150"/>
      <c r="H1" s="150"/>
      <c r="I1" s="150"/>
      <c r="J1" s="150"/>
      <c r="K1" s="150"/>
    </row>
    <row r="2" spans="1:49" s="3" customFormat="1" ht="18.75">
      <c r="A2" s="88" t="s">
        <v>397</v>
      </c>
      <c r="B2" s="2"/>
      <c r="C2" s="2"/>
      <c r="D2" s="2"/>
      <c r="E2" s="2"/>
      <c r="F2" s="2"/>
      <c r="G2" s="2"/>
      <c r="H2" s="2"/>
      <c r="I2" s="2"/>
      <c r="J2" s="2"/>
      <c r="K2" s="2"/>
      <c r="L2" s="2"/>
      <c r="R2" s="2"/>
      <c r="S2" s="60"/>
      <c r="T2" s="93"/>
      <c r="U2" s="93"/>
      <c r="V2" s="93"/>
      <c r="W2" s="93"/>
      <c r="X2" s="93"/>
      <c r="Y2" s="2"/>
      <c r="Z2" s="2"/>
      <c r="AA2" s="2"/>
      <c r="AB2" s="2"/>
      <c r="AC2" s="2"/>
      <c r="AD2" s="2"/>
      <c r="AE2" s="2"/>
      <c r="AF2" s="2"/>
      <c r="AG2" s="2"/>
      <c r="AH2" s="2"/>
      <c r="AI2" s="2"/>
      <c r="AJ2" s="2"/>
      <c r="AK2" s="2"/>
      <c r="AL2" s="2"/>
      <c r="AM2" s="2"/>
      <c r="AN2" s="2"/>
      <c r="AO2" s="2"/>
      <c r="AP2" s="2"/>
      <c r="AQ2" s="2"/>
      <c r="AR2" s="2"/>
      <c r="AS2" s="2"/>
      <c r="AT2" s="2"/>
      <c r="AU2" s="2"/>
      <c r="AV2" s="2"/>
      <c r="AW2" s="2"/>
    </row>
    <row r="3" spans="1:49" s="3" customFormat="1" ht="23.25" customHeight="1">
      <c r="A3" s="1" t="s">
        <v>535</v>
      </c>
      <c r="B3" s="2"/>
      <c r="C3" s="2"/>
      <c r="D3" s="2"/>
      <c r="E3" s="2"/>
      <c r="F3" s="2"/>
      <c r="G3" s="2"/>
      <c r="H3" s="2"/>
      <c r="I3" s="2"/>
      <c r="J3" s="2"/>
      <c r="K3" s="2"/>
      <c r="L3" s="2"/>
      <c r="M3" s="3" t="s">
        <v>130</v>
      </c>
      <c r="N3" s="68">
        <v>2009</v>
      </c>
      <c r="O3" s="68">
        <v>2010</v>
      </c>
      <c r="P3" s="68"/>
      <c r="Q3" s="124"/>
      <c r="R3" s="68"/>
      <c r="S3" s="69"/>
      <c r="T3" s="94">
        <v>2012</v>
      </c>
      <c r="U3" s="94"/>
      <c r="V3" s="94"/>
      <c r="W3" s="94">
        <v>2013</v>
      </c>
      <c r="X3" s="93"/>
      <c r="Y3" s="2"/>
      <c r="Z3" s="2"/>
      <c r="AA3" s="2"/>
      <c r="AB3" s="2"/>
      <c r="AC3" s="2"/>
      <c r="AD3" s="2"/>
      <c r="AE3" s="2"/>
      <c r="AF3" s="2"/>
      <c r="AG3" s="2"/>
      <c r="AH3" s="2"/>
      <c r="AI3" s="2"/>
      <c r="AJ3" s="2"/>
      <c r="AK3" s="2"/>
      <c r="AL3" s="2"/>
      <c r="AM3" s="2"/>
      <c r="AN3" s="2"/>
      <c r="AO3" s="2"/>
      <c r="AP3" s="2"/>
      <c r="AQ3" s="2"/>
      <c r="AR3" s="2"/>
      <c r="AS3" s="2"/>
      <c r="AT3" s="2"/>
      <c r="AU3" s="2"/>
      <c r="AV3" s="2"/>
      <c r="AW3" s="2"/>
    </row>
    <row r="4" spans="1:24" s="7" customFormat="1" ht="138.75" customHeight="1">
      <c r="A4" s="4" t="s">
        <v>364</v>
      </c>
      <c r="B4" s="5" t="s">
        <v>365</v>
      </c>
      <c r="C4" s="5" t="s">
        <v>366</v>
      </c>
      <c r="D4" s="5" t="s">
        <v>367</v>
      </c>
      <c r="E4" s="5" t="s">
        <v>417</v>
      </c>
      <c r="F4" s="5" t="s">
        <v>368</v>
      </c>
      <c r="G4" s="5" t="s">
        <v>369</v>
      </c>
      <c r="H4" s="5" t="s">
        <v>370</v>
      </c>
      <c r="I4" s="5" t="s">
        <v>371</v>
      </c>
      <c r="J4" s="5" t="s">
        <v>372</v>
      </c>
      <c r="K4" s="5" t="s">
        <v>418</v>
      </c>
      <c r="L4" s="5" t="s">
        <v>373</v>
      </c>
      <c r="M4" s="6" t="s">
        <v>419</v>
      </c>
      <c r="N4" s="6" t="s">
        <v>374</v>
      </c>
      <c r="O4" s="6" t="s">
        <v>375</v>
      </c>
      <c r="P4" s="6" t="s">
        <v>228</v>
      </c>
      <c r="Q4" s="6" t="s">
        <v>376</v>
      </c>
      <c r="R4" s="6" t="s">
        <v>231</v>
      </c>
      <c r="S4" s="61" t="s">
        <v>229</v>
      </c>
      <c r="T4" s="95" t="s">
        <v>377</v>
      </c>
      <c r="U4" s="95" t="s">
        <v>232</v>
      </c>
      <c r="V4" s="95" t="s">
        <v>230</v>
      </c>
      <c r="W4" s="95" t="s">
        <v>378</v>
      </c>
      <c r="X4" s="95" t="s">
        <v>379</v>
      </c>
    </row>
    <row r="5" spans="1:24" ht="44.25" customHeight="1">
      <c r="A5" s="8" t="s">
        <v>226</v>
      </c>
      <c r="B5" s="9" t="s">
        <v>227</v>
      </c>
      <c r="C5" s="9"/>
      <c r="D5" s="9"/>
      <c r="E5" s="9"/>
      <c r="F5" s="9"/>
      <c r="G5" s="9"/>
      <c r="H5" s="9"/>
      <c r="I5" s="9"/>
      <c r="J5" s="10"/>
      <c r="K5" s="9"/>
      <c r="L5" s="9"/>
      <c r="M5" s="11">
        <f aca="true" t="shared" si="0" ref="M5:W5">SUM(M108)</f>
        <v>4605483</v>
      </c>
      <c r="N5" s="11">
        <f t="shared" si="0"/>
        <v>3854629</v>
      </c>
      <c r="O5" s="11">
        <f t="shared" si="0"/>
        <v>5036712</v>
      </c>
      <c r="P5" s="11">
        <f t="shared" si="0"/>
        <v>823421.9812807696</v>
      </c>
      <c r="Q5" s="11">
        <f t="shared" si="0"/>
        <v>4114811</v>
      </c>
      <c r="R5" s="11">
        <f>SUM(R108)</f>
        <v>689999</v>
      </c>
      <c r="S5" s="11">
        <f>SUM(S108)</f>
        <v>2501422.217551945</v>
      </c>
      <c r="T5" s="96">
        <f>SUM(T108)</f>
        <v>3361871.1797389654</v>
      </c>
      <c r="U5" s="96">
        <f t="shared" si="0"/>
        <v>702133</v>
      </c>
      <c r="V5" s="96">
        <f t="shared" si="0"/>
        <v>2659738.1797389654</v>
      </c>
      <c r="W5" s="96">
        <f t="shared" si="0"/>
        <v>3361871.1797389654</v>
      </c>
      <c r="X5" s="97"/>
    </row>
    <row r="6" spans="1:24" ht="66.75" customHeight="1">
      <c r="A6" s="8" t="s">
        <v>235</v>
      </c>
      <c r="B6" s="9" t="s">
        <v>236</v>
      </c>
      <c r="C6" s="13"/>
      <c r="D6" s="9"/>
      <c r="E6" s="9"/>
      <c r="F6" s="9"/>
      <c r="G6" s="9"/>
      <c r="H6" s="9"/>
      <c r="I6" s="9"/>
      <c r="J6" s="14"/>
      <c r="K6" s="15"/>
      <c r="L6" s="15"/>
      <c r="M6" s="11">
        <f aca="true" t="shared" si="1" ref="M6:W6">SUM(M7:M57)</f>
        <v>3300354</v>
      </c>
      <c r="N6" s="11">
        <f t="shared" si="1"/>
        <v>2591549</v>
      </c>
      <c r="O6" s="11">
        <f aca="true" t="shared" si="2" ref="O6:T6">SUM(O7:O57)</f>
        <v>3656931</v>
      </c>
      <c r="P6" s="11">
        <f t="shared" si="2"/>
        <v>0.846258634340516</v>
      </c>
      <c r="Q6" s="11">
        <f t="shared" si="2"/>
        <v>2608239</v>
      </c>
      <c r="R6" s="11">
        <f t="shared" si="2"/>
        <v>777</v>
      </c>
      <c r="S6" s="11">
        <f t="shared" si="2"/>
        <v>2189595.1312305657</v>
      </c>
      <c r="T6" s="96">
        <f t="shared" si="2"/>
        <v>2329357.8789601135</v>
      </c>
      <c r="U6" s="96">
        <f t="shared" si="1"/>
        <v>777</v>
      </c>
      <c r="V6" s="96">
        <f t="shared" si="1"/>
        <v>2328580.8789601135</v>
      </c>
      <c r="W6" s="96">
        <f t="shared" si="1"/>
        <v>2329357.8789601135</v>
      </c>
      <c r="X6" s="97"/>
    </row>
    <row r="7" spans="1:24" ht="160.5" customHeight="1">
      <c r="A7" s="8" t="s">
        <v>237</v>
      </c>
      <c r="B7" s="9" t="s">
        <v>238</v>
      </c>
      <c r="C7" s="9" t="s">
        <v>108</v>
      </c>
      <c r="D7" s="9" t="s">
        <v>239</v>
      </c>
      <c r="E7" s="9" t="s">
        <v>282</v>
      </c>
      <c r="F7" s="9" t="s">
        <v>240</v>
      </c>
      <c r="G7" s="9" t="s">
        <v>241</v>
      </c>
      <c r="H7" s="9" t="s">
        <v>242</v>
      </c>
      <c r="I7" s="16" t="s">
        <v>286</v>
      </c>
      <c r="J7" s="17" t="s">
        <v>335</v>
      </c>
      <c r="K7" s="18" t="s">
        <v>336</v>
      </c>
      <c r="L7" s="15" t="s">
        <v>287</v>
      </c>
      <c r="M7" s="171">
        <f>274086-M16-8268-9</f>
        <v>264907</v>
      </c>
      <c r="N7" s="171">
        <f>238727-N16-6983-5</f>
        <v>230909</v>
      </c>
      <c r="O7" s="171">
        <f>253463-O16-13511-12</f>
        <v>238807</v>
      </c>
      <c r="P7" s="119"/>
      <c r="Q7" s="171">
        <f>162707-1067+44993</f>
        <v>206633</v>
      </c>
      <c r="R7" s="171"/>
      <c r="S7" s="142">
        <v>238454</v>
      </c>
      <c r="T7" s="168">
        <f>U7+V7</f>
        <v>256339</v>
      </c>
      <c r="U7" s="168"/>
      <c r="V7" s="168">
        <v>256339</v>
      </c>
      <c r="W7" s="168">
        <f>T7</f>
        <v>256339</v>
      </c>
      <c r="X7" s="168"/>
    </row>
    <row r="8" spans="1:24" ht="160.5" customHeight="1">
      <c r="A8" s="8"/>
      <c r="B8" s="9"/>
      <c r="C8" s="9"/>
      <c r="D8" s="9"/>
      <c r="E8" s="9"/>
      <c r="F8" s="9"/>
      <c r="G8" s="9"/>
      <c r="H8" s="9"/>
      <c r="I8" s="16"/>
      <c r="J8" s="48" t="s">
        <v>288</v>
      </c>
      <c r="K8" s="49" t="s">
        <v>336</v>
      </c>
      <c r="L8" s="50" t="s">
        <v>289</v>
      </c>
      <c r="M8" s="172"/>
      <c r="N8" s="172"/>
      <c r="O8" s="172"/>
      <c r="P8" s="120"/>
      <c r="Q8" s="172"/>
      <c r="R8" s="172"/>
      <c r="S8" s="161"/>
      <c r="T8" s="169"/>
      <c r="U8" s="169"/>
      <c r="V8" s="169"/>
      <c r="W8" s="169"/>
      <c r="X8" s="169"/>
    </row>
    <row r="9" spans="1:24" ht="168.75" customHeight="1">
      <c r="A9" s="8"/>
      <c r="B9" s="9"/>
      <c r="C9" s="9"/>
      <c r="D9" s="9"/>
      <c r="E9" s="9"/>
      <c r="F9" s="9"/>
      <c r="G9" s="9"/>
      <c r="H9" s="9"/>
      <c r="I9" s="16"/>
      <c r="J9" s="48" t="s">
        <v>290</v>
      </c>
      <c r="K9" s="49" t="s">
        <v>76</v>
      </c>
      <c r="L9" s="50" t="s">
        <v>234</v>
      </c>
      <c r="M9" s="172"/>
      <c r="N9" s="172"/>
      <c r="O9" s="172"/>
      <c r="P9" s="120"/>
      <c r="Q9" s="172"/>
      <c r="R9" s="172"/>
      <c r="S9" s="161"/>
      <c r="T9" s="169"/>
      <c r="U9" s="169"/>
      <c r="V9" s="169"/>
      <c r="W9" s="169"/>
      <c r="X9" s="169"/>
    </row>
    <row r="10" spans="1:24" ht="177.75" customHeight="1">
      <c r="A10" s="8"/>
      <c r="B10" s="9"/>
      <c r="C10" s="9"/>
      <c r="D10" s="9"/>
      <c r="E10" s="9"/>
      <c r="F10" s="9"/>
      <c r="G10" s="9"/>
      <c r="H10" s="9"/>
      <c r="I10" s="16"/>
      <c r="J10" s="54" t="s">
        <v>233</v>
      </c>
      <c r="K10" s="19" t="s">
        <v>76</v>
      </c>
      <c r="L10" s="20" t="s">
        <v>472</v>
      </c>
      <c r="M10" s="173"/>
      <c r="N10" s="173"/>
      <c r="O10" s="173"/>
      <c r="P10" s="121"/>
      <c r="Q10" s="173"/>
      <c r="R10" s="173"/>
      <c r="S10" s="143"/>
      <c r="T10" s="170"/>
      <c r="U10" s="170"/>
      <c r="V10" s="170"/>
      <c r="W10" s="170"/>
      <c r="X10" s="170"/>
    </row>
    <row r="11" spans="1:24" ht="148.5" customHeight="1">
      <c r="A11" s="8" t="s">
        <v>337</v>
      </c>
      <c r="B11" s="9" t="s">
        <v>338</v>
      </c>
      <c r="C11" s="24" t="s">
        <v>117</v>
      </c>
      <c r="D11" s="9" t="s">
        <v>340</v>
      </c>
      <c r="E11" s="9" t="s">
        <v>341</v>
      </c>
      <c r="F11" s="9" t="s">
        <v>342</v>
      </c>
      <c r="G11" s="9"/>
      <c r="H11" s="9"/>
      <c r="I11" s="16"/>
      <c r="J11" s="26" t="s">
        <v>442</v>
      </c>
      <c r="K11" s="26"/>
      <c r="L11" s="26" t="s">
        <v>77</v>
      </c>
      <c r="M11" s="171">
        <v>7236</v>
      </c>
      <c r="N11" s="171">
        <v>5197</v>
      </c>
      <c r="O11" s="171">
        <f>30426+36929</f>
        <v>67355</v>
      </c>
      <c r="P11" s="125">
        <f>O11/O121</f>
        <v>0.016706865999797597</v>
      </c>
      <c r="Q11" s="171">
        <f>65292+66200</f>
        <v>131492</v>
      </c>
      <c r="R11" s="171"/>
      <c r="S11" s="142">
        <f>P11*S121</f>
        <v>38583.69841421816</v>
      </c>
      <c r="T11" s="168">
        <f>U11+V11</f>
        <v>40975.50848340698</v>
      </c>
      <c r="U11" s="168"/>
      <c r="V11" s="90">
        <f>P11*V121</f>
        <v>40975.50848340698</v>
      </c>
      <c r="W11" s="168">
        <f>T11</f>
        <v>40975.50848340698</v>
      </c>
      <c r="X11" s="166"/>
    </row>
    <row r="12" spans="1:24" ht="148.5" customHeight="1">
      <c r="A12" s="8"/>
      <c r="B12" s="9"/>
      <c r="C12" s="9"/>
      <c r="D12" s="9"/>
      <c r="E12" s="9"/>
      <c r="F12" s="9"/>
      <c r="G12" s="9"/>
      <c r="H12" s="9"/>
      <c r="I12" s="16"/>
      <c r="J12" s="52" t="s">
        <v>291</v>
      </c>
      <c r="K12" s="52" t="s">
        <v>292</v>
      </c>
      <c r="L12" s="52" t="s">
        <v>293</v>
      </c>
      <c r="M12" s="172"/>
      <c r="N12" s="172"/>
      <c r="O12" s="172"/>
      <c r="P12" s="120"/>
      <c r="Q12" s="172"/>
      <c r="R12" s="172"/>
      <c r="S12" s="161"/>
      <c r="T12" s="169"/>
      <c r="U12" s="169"/>
      <c r="V12" s="91"/>
      <c r="W12" s="169"/>
      <c r="X12" s="167"/>
    </row>
    <row r="13" spans="1:24" ht="165" customHeight="1">
      <c r="A13" s="8"/>
      <c r="B13" s="9"/>
      <c r="C13" s="9"/>
      <c r="D13" s="9"/>
      <c r="E13" s="9"/>
      <c r="F13" s="9"/>
      <c r="G13" s="9"/>
      <c r="H13" s="9"/>
      <c r="I13" s="16"/>
      <c r="J13" s="52" t="s">
        <v>268</v>
      </c>
      <c r="K13" s="52" t="s">
        <v>269</v>
      </c>
      <c r="L13" s="116" t="s">
        <v>270</v>
      </c>
      <c r="M13" s="172"/>
      <c r="N13" s="172"/>
      <c r="O13" s="172"/>
      <c r="P13" s="120"/>
      <c r="Q13" s="172"/>
      <c r="R13" s="172"/>
      <c r="S13" s="161"/>
      <c r="T13" s="169"/>
      <c r="U13" s="169"/>
      <c r="V13" s="91"/>
      <c r="W13" s="169"/>
      <c r="X13" s="89"/>
    </row>
    <row r="14" spans="1:24" ht="165" customHeight="1">
      <c r="A14" s="8"/>
      <c r="B14" s="9"/>
      <c r="C14" s="9"/>
      <c r="D14" s="9"/>
      <c r="E14" s="9"/>
      <c r="F14" s="9"/>
      <c r="G14" s="9"/>
      <c r="H14" s="9"/>
      <c r="I14" s="16"/>
      <c r="J14" s="52" t="s">
        <v>121</v>
      </c>
      <c r="K14" s="52" t="s">
        <v>76</v>
      </c>
      <c r="L14" s="116" t="s">
        <v>122</v>
      </c>
      <c r="M14" s="172"/>
      <c r="N14" s="172"/>
      <c r="O14" s="172"/>
      <c r="P14" s="120"/>
      <c r="Q14" s="172"/>
      <c r="R14" s="172"/>
      <c r="S14" s="161"/>
      <c r="T14" s="169"/>
      <c r="U14" s="169"/>
      <c r="V14" s="91"/>
      <c r="W14" s="169"/>
      <c r="X14" s="89"/>
    </row>
    <row r="15" spans="1:24" ht="148.5" customHeight="1">
      <c r="A15" s="8"/>
      <c r="B15" s="9"/>
      <c r="C15" s="9"/>
      <c r="D15" s="9"/>
      <c r="E15" s="9"/>
      <c r="F15" s="9"/>
      <c r="G15" s="9"/>
      <c r="H15" s="9"/>
      <c r="I15" s="16"/>
      <c r="J15" s="21" t="s">
        <v>119</v>
      </c>
      <c r="K15" s="21" t="s">
        <v>76</v>
      </c>
      <c r="L15" s="21" t="s">
        <v>120</v>
      </c>
      <c r="M15" s="173"/>
      <c r="N15" s="173"/>
      <c r="O15" s="173"/>
      <c r="P15" s="121"/>
      <c r="Q15" s="173"/>
      <c r="R15" s="173"/>
      <c r="S15" s="143"/>
      <c r="T15" s="170"/>
      <c r="U15" s="170"/>
      <c r="V15" s="92"/>
      <c r="W15" s="170"/>
      <c r="X15" s="97"/>
    </row>
    <row r="16" spans="1:24" ht="147" customHeight="1">
      <c r="A16" s="8" t="s">
        <v>0</v>
      </c>
      <c r="B16" s="9" t="s">
        <v>1</v>
      </c>
      <c r="C16" s="9" t="s">
        <v>2</v>
      </c>
      <c r="D16" s="9"/>
      <c r="E16" s="9"/>
      <c r="F16" s="9"/>
      <c r="G16" s="9" t="s">
        <v>3</v>
      </c>
      <c r="H16" s="9" t="s">
        <v>4</v>
      </c>
      <c r="I16" s="9" t="s">
        <v>5</v>
      </c>
      <c r="J16" s="27" t="s">
        <v>440</v>
      </c>
      <c r="K16" s="9"/>
      <c r="L16" s="9" t="s">
        <v>441</v>
      </c>
      <c r="M16" s="11">
        <v>902</v>
      </c>
      <c r="N16" s="11">
        <v>830</v>
      </c>
      <c r="O16" s="11">
        <f>1133</f>
        <v>1133</v>
      </c>
      <c r="P16" s="11"/>
      <c r="Q16" s="11">
        <v>1067</v>
      </c>
      <c r="R16" s="11"/>
      <c r="S16" s="62">
        <v>1000</v>
      </c>
      <c r="T16" s="96">
        <f aca="true" t="shared" si="3" ref="T16:T22">U16+V16</f>
        <v>1075</v>
      </c>
      <c r="U16" s="96"/>
      <c r="V16" s="96">
        <v>1075</v>
      </c>
      <c r="W16" s="96">
        <f aca="true" t="shared" si="4" ref="W16:W22">T16</f>
        <v>1075</v>
      </c>
      <c r="X16" s="97"/>
    </row>
    <row r="17" spans="1:24" ht="63">
      <c r="A17" s="8" t="s">
        <v>6</v>
      </c>
      <c r="B17" s="9" t="s">
        <v>7</v>
      </c>
      <c r="C17" s="9">
        <v>1202</v>
      </c>
      <c r="D17" s="9" t="s">
        <v>8</v>
      </c>
      <c r="E17" s="9" t="s">
        <v>9</v>
      </c>
      <c r="F17" s="9" t="s">
        <v>473</v>
      </c>
      <c r="G17" s="9"/>
      <c r="H17" s="9"/>
      <c r="I17" s="9"/>
      <c r="J17" s="23"/>
      <c r="K17" s="9"/>
      <c r="L17" s="9"/>
      <c r="M17" s="11">
        <v>2000</v>
      </c>
      <c r="N17" s="11">
        <v>1868</v>
      </c>
      <c r="O17" s="11">
        <v>2132</v>
      </c>
      <c r="P17" s="126">
        <f>O17/O121</f>
        <v>0.0005288254518828368</v>
      </c>
      <c r="Q17" s="11">
        <v>2000</v>
      </c>
      <c r="R17" s="11"/>
      <c r="S17" s="62">
        <f>P17*S121</f>
        <v>1221.2967859715407</v>
      </c>
      <c r="T17" s="96">
        <f t="shared" si="3"/>
        <v>1297.0051827870786</v>
      </c>
      <c r="U17" s="96"/>
      <c r="V17" s="96">
        <f>P17*V121</f>
        <v>1297.0051827870786</v>
      </c>
      <c r="W17" s="96">
        <f t="shared" si="4"/>
        <v>1297.0051827870786</v>
      </c>
      <c r="X17" s="97"/>
    </row>
    <row r="18" spans="1:24" ht="99" customHeight="1">
      <c r="A18" s="8" t="s">
        <v>443</v>
      </c>
      <c r="B18" s="9" t="s">
        <v>474</v>
      </c>
      <c r="C18" s="9" t="s">
        <v>109</v>
      </c>
      <c r="D18" s="9" t="s">
        <v>475</v>
      </c>
      <c r="E18" s="9" t="s">
        <v>476</v>
      </c>
      <c r="F18" s="9" t="s">
        <v>477</v>
      </c>
      <c r="G18" s="9"/>
      <c r="H18" s="9"/>
      <c r="I18" s="9"/>
      <c r="J18" s="23"/>
      <c r="K18" s="9"/>
      <c r="L18" s="9"/>
      <c r="M18" s="11">
        <f>9397+1744+5446+4999</f>
        <v>21586</v>
      </c>
      <c r="N18" s="11">
        <f>8529+1704+4932+1804</f>
        <v>16969</v>
      </c>
      <c r="O18" s="11">
        <v>22570</v>
      </c>
      <c r="P18" s="126">
        <f>O18/O121</f>
        <v>0.005598306964819713</v>
      </c>
      <c r="Q18" s="11">
        <f>7800+4500+7931+1410</f>
        <v>21641</v>
      </c>
      <c r="R18" s="11"/>
      <c r="S18" s="62">
        <f>P18*S121</f>
        <v>12929.01897719403</v>
      </c>
      <c r="T18" s="96">
        <f t="shared" si="3"/>
        <v>13730.491076690603</v>
      </c>
      <c r="U18" s="96"/>
      <c r="V18" s="96">
        <f>P18*V121</f>
        <v>13730.491076690603</v>
      </c>
      <c r="W18" s="96">
        <f t="shared" si="4"/>
        <v>13730.491076690603</v>
      </c>
      <c r="X18" s="97"/>
    </row>
    <row r="19" spans="1:24" ht="162" customHeight="1">
      <c r="A19" s="8" t="s">
        <v>478</v>
      </c>
      <c r="B19" s="9" t="s">
        <v>479</v>
      </c>
      <c r="C19" s="9" t="s">
        <v>480</v>
      </c>
      <c r="D19" s="9" t="s">
        <v>481</v>
      </c>
      <c r="E19" s="9" t="s">
        <v>482</v>
      </c>
      <c r="F19" s="9" t="s">
        <v>483</v>
      </c>
      <c r="G19" s="9"/>
      <c r="H19" s="9"/>
      <c r="I19" s="9"/>
      <c r="J19" s="23" t="s">
        <v>253</v>
      </c>
      <c r="K19" s="9" t="s">
        <v>254</v>
      </c>
      <c r="L19" s="9" t="s">
        <v>255</v>
      </c>
      <c r="M19" s="11">
        <v>11072</v>
      </c>
      <c r="N19" s="11">
        <v>9942</v>
      </c>
      <c r="O19" s="11">
        <f>13511+12240</f>
        <v>25751</v>
      </c>
      <c r="P19" s="126">
        <f>O19/O121</f>
        <v>0.006387328429378486</v>
      </c>
      <c r="Q19" s="11">
        <f>16350+2742+20364</f>
        <v>39456</v>
      </c>
      <c r="R19" s="11"/>
      <c r="S19" s="62">
        <v>10499</v>
      </c>
      <c r="T19" s="96">
        <f t="shared" si="3"/>
        <v>11286</v>
      </c>
      <c r="U19" s="96"/>
      <c r="V19" s="96">
        <v>11286</v>
      </c>
      <c r="W19" s="96">
        <f t="shared" si="4"/>
        <v>11286</v>
      </c>
      <c r="X19" s="97"/>
    </row>
    <row r="20" spans="1:24" ht="147.75" customHeight="1">
      <c r="A20" s="8" t="s">
        <v>256</v>
      </c>
      <c r="B20" s="9" t="s">
        <v>257</v>
      </c>
      <c r="C20" s="9" t="s">
        <v>110</v>
      </c>
      <c r="D20" s="9" t="s">
        <v>258</v>
      </c>
      <c r="E20" s="9" t="s">
        <v>283</v>
      </c>
      <c r="F20" s="9" t="s">
        <v>259</v>
      </c>
      <c r="G20" s="9" t="s">
        <v>260</v>
      </c>
      <c r="H20" s="9" t="s">
        <v>261</v>
      </c>
      <c r="I20" s="9" t="s">
        <v>262</v>
      </c>
      <c r="J20" s="23"/>
      <c r="K20" s="9"/>
      <c r="L20" s="9"/>
      <c r="M20" s="11">
        <f>1927+4547</f>
        <v>6474</v>
      </c>
      <c r="N20" s="11">
        <f>599+4547</f>
        <v>5146</v>
      </c>
      <c r="O20" s="11">
        <v>14721</v>
      </c>
      <c r="P20" s="126">
        <f>O20/O121</f>
        <v>0.003651425645950864</v>
      </c>
      <c r="Q20" s="11">
        <f>1138+2180+1716+100+480</f>
        <v>5614</v>
      </c>
      <c r="R20" s="11"/>
      <c r="S20" s="62">
        <f>P20*S121</f>
        <v>8432.790800322256</v>
      </c>
      <c r="T20" s="96">
        <f t="shared" si="3"/>
        <v>8955.540945501212</v>
      </c>
      <c r="U20" s="96"/>
      <c r="V20" s="96">
        <f>P20*V121</f>
        <v>8955.540945501212</v>
      </c>
      <c r="W20" s="96">
        <f t="shared" si="4"/>
        <v>8955.540945501212</v>
      </c>
      <c r="X20" s="97"/>
    </row>
    <row r="21" spans="1:24" ht="349.5" customHeight="1">
      <c r="A21" s="8" t="s">
        <v>263</v>
      </c>
      <c r="B21" s="9" t="s">
        <v>264</v>
      </c>
      <c r="C21" s="24" t="s">
        <v>34</v>
      </c>
      <c r="D21" s="9" t="s">
        <v>481</v>
      </c>
      <c r="E21" s="9" t="s">
        <v>265</v>
      </c>
      <c r="F21" s="9" t="s">
        <v>483</v>
      </c>
      <c r="G21" s="9"/>
      <c r="H21" s="9"/>
      <c r="I21" s="9"/>
      <c r="J21" s="26" t="s">
        <v>544</v>
      </c>
      <c r="K21" s="9" t="s">
        <v>96</v>
      </c>
      <c r="L21" s="9" t="s">
        <v>491</v>
      </c>
      <c r="M21" s="11">
        <f>500+306295-2+1497</f>
        <v>308290</v>
      </c>
      <c r="N21" s="11">
        <f>235+169582-2+1497</f>
        <v>171312</v>
      </c>
      <c r="O21" s="11">
        <f>99133+1421</f>
        <v>100554</v>
      </c>
      <c r="P21" s="126">
        <f>O21/O121</f>
        <v>0.02494161092337091</v>
      </c>
      <c r="Q21" s="11">
        <f>6702+500</f>
        <v>7202</v>
      </c>
      <c r="R21" s="11"/>
      <c r="S21" s="62">
        <f>P21*S121</f>
        <v>57601.44325355643</v>
      </c>
      <c r="T21" s="96">
        <f t="shared" si="3"/>
        <v>61172.16658066225</v>
      </c>
      <c r="U21" s="96"/>
      <c r="V21" s="96">
        <f>P21*V121</f>
        <v>61172.16658066225</v>
      </c>
      <c r="W21" s="96">
        <f t="shared" si="4"/>
        <v>61172.16658066225</v>
      </c>
      <c r="X21" s="97"/>
    </row>
    <row r="22" spans="1:24" ht="170.25" customHeight="1">
      <c r="A22" s="8" t="s">
        <v>492</v>
      </c>
      <c r="B22" s="9" t="s">
        <v>493</v>
      </c>
      <c r="C22" s="9" t="s">
        <v>532</v>
      </c>
      <c r="D22" s="9" t="s">
        <v>494</v>
      </c>
      <c r="E22" s="9" t="s">
        <v>284</v>
      </c>
      <c r="F22" s="9" t="s">
        <v>495</v>
      </c>
      <c r="G22" s="9" t="s">
        <v>211</v>
      </c>
      <c r="H22" s="9" t="s">
        <v>212</v>
      </c>
      <c r="I22" s="16" t="s">
        <v>297</v>
      </c>
      <c r="J22" s="30" t="s">
        <v>515</v>
      </c>
      <c r="K22" s="30" t="s">
        <v>516</v>
      </c>
      <c r="L22" s="30" t="s">
        <v>294</v>
      </c>
      <c r="M22" s="171">
        <f>116948-190+5418+14172+27246</f>
        <v>163594</v>
      </c>
      <c r="N22" s="171">
        <f>112814-189+5418+9387+18211</f>
        <v>145641</v>
      </c>
      <c r="O22" s="171">
        <f>73884+1000+5039+80000</f>
        <v>159923</v>
      </c>
      <c r="P22" s="126">
        <f>O22/O121</f>
        <v>0.03966761385621901</v>
      </c>
      <c r="Q22" s="171">
        <v>23900</v>
      </c>
      <c r="R22" s="171"/>
      <c r="S22" s="142">
        <f>P22*S121</f>
        <v>91610.43428842716</v>
      </c>
      <c r="T22" s="168">
        <f t="shared" si="3"/>
        <v>97289.3807912092</v>
      </c>
      <c r="U22" s="168"/>
      <c r="V22" s="168">
        <f>P22*V121</f>
        <v>97289.3807912092</v>
      </c>
      <c r="W22" s="168">
        <f t="shared" si="4"/>
        <v>97289.3807912092</v>
      </c>
      <c r="X22" s="168"/>
    </row>
    <row r="23" spans="1:24" ht="193.5" customHeight="1">
      <c r="A23" s="8"/>
      <c r="B23" s="9"/>
      <c r="C23" s="9"/>
      <c r="D23" s="9"/>
      <c r="E23" s="9"/>
      <c r="F23" s="9"/>
      <c r="G23" s="9"/>
      <c r="H23" s="9"/>
      <c r="I23" s="16"/>
      <c r="J23" s="27" t="s">
        <v>300</v>
      </c>
      <c r="K23" s="27" t="s">
        <v>295</v>
      </c>
      <c r="L23" s="27" t="s">
        <v>296</v>
      </c>
      <c r="M23" s="173"/>
      <c r="N23" s="173"/>
      <c r="O23" s="173"/>
      <c r="P23" s="126"/>
      <c r="Q23" s="173"/>
      <c r="R23" s="173"/>
      <c r="S23" s="143"/>
      <c r="T23" s="170"/>
      <c r="U23" s="170"/>
      <c r="V23" s="170"/>
      <c r="W23" s="170"/>
      <c r="X23" s="170"/>
    </row>
    <row r="24" spans="1:24" ht="201" customHeight="1">
      <c r="A24" s="8" t="s">
        <v>213</v>
      </c>
      <c r="B24" s="9" t="s">
        <v>214</v>
      </c>
      <c r="C24" s="24" t="s">
        <v>215</v>
      </c>
      <c r="D24" s="9" t="s">
        <v>216</v>
      </c>
      <c r="E24" s="9" t="s">
        <v>285</v>
      </c>
      <c r="F24" s="9" t="s">
        <v>72</v>
      </c>
      <c r="G24" s="9"/>
      <c r="H24" s="9"/>
      <c r="I24" s="9"/>
      <c r="J24" s="21" t="s">
        <v>73</v>
      </c>
      <c r="K24" s="9" t="s">
        <v>74</v>
      </c>
      <c r="L24" s="9" t="s">
        <v>399</v>
      </c>
      <c r="M24" s="11">
        <f>70830-16612-2000+4+9696+53147</f>
        <v>115065</v>
      </c>
      <c r="N24" s="11">
        <f>40085-16612-1996+9696</f>
        <v>31173</v>
      </c>
      <c r="O24" s="11">
        <f>67723+561650+4620</f>
        <v>633993</v>
      </c>
      <c r="P24" s="126">
        <f>O24/O121</f>
        <v>0.15725686431311228</v>
      </c>
      <c r="Q24" s="11">
        <f>29104+2834+6500</f>
        <v>38438</v>
      </c>
      <c r="R24" s="11"/>
      <c r="S24" s="62">
        <f>P24*S121</f>
        <v>363177.1168989001</v>
      </c>
      <c r="T24" s="96">
        <f>U24+V24</f>
        <v>385690.52854161744</v>
      </c>
      <c r="U24" s="96"/>
      <c r="V24" s="96">
        <f>P24*V121</f>
        <v>385690.52854161744</v>
      </c>
      <c r="W24" s="96">
        <f>T24</f>
        <v>385690.52854161744</v>
      </c>
      <c r="X24" s="97"/>
    </row>
    <row r="25" spans="1:24" ht="409.5" customHeight="1">
      <c r="A25" s="146" t="s">
        <v>400</v>
      </c>
      <c r="B25" s="148" t="s">
        <v>401</v>
      </c>
      <c r="C25" s="148" t="s">
        <v>484</v>
      </c>
      <c r="D25" s="148" t="s">
        <v>420</v>
      </c>
      <c r="E25" s="146" t="s">
        <v>380</v>
      </c>
      <c r="F25" s="146" t="s">
        <v>381</v>
      </c>
      <c r="G25" s="146" t="s">
        <v>524</v>
      </c>
      <c r="H25" s="146" t="s">
        <v>525</v>
      </c>
      <c r="I25" s="146" t="s">
        <v>298</v>
      </c>
      <c r="J25" s="140" t="s">
        <v>544</v>
      </c>
      <c r="K25" s="146" t="s">
        <v>526</v>
      </c>
      <c r="L25" s="146" t="s">
        <v>382</v>
      </c>
      <c r="M25" s="138">
        <f>296902-5820+3505</f>
        <v>294587</v>
      </c>
      <c r="N25" s="138">
        <f>272584-5075+3505</f>
        <v>271014</v>
      </c>
      <c r="O25" s="138">
        <f>213108+114865</f>
        <v>327973</v>
      </c>
      <c r="P25" s="138">
        <f>O25/O121</f>
        <v>0.08135106469529534</v>
      </c>
      <c r="Q25" s="138">
        <f>50910+46107+108483</f>
        <v>205500</v>
      </c>
      <c r="R25" s="138"/>
      <c r="S25" s="138">
        <f>P25*S121</f>
        <v>187876.34652225333</v>
      </c>
      <c r="T25" s="136">
        <f>U25+V25</f>
        <v>199522.83340254528</v>
      </c>
      <c r="U25" s="136"/>
      <c r="V25" s="136">
        <f>P25*V121</f>
        <v>199522.83340254528</v>
      </c>
      <c r="W25" s="136">
        <f>T25</f>
        <v>199522.83340254528</v>
      </c>
      <c r="X25" s="136"/>
    </row>
    <row r="26" spans="1:24" ht="44.25" customHeight="1">
      <c r="A26" s="147"/>
      <c r="B26" s="149"/>
      <c r="C26" s="149"/>
      <c r="D26" s="149"/>
      <c r="E26" s="147"/>
      <c r="F26" s="147"/>
      <c r="G26" s="147"/>
      <c r="H26" s="147"/>
      <c r="I26" s="147"/>
      <c r="J26" s="141"/>
      <c r="K26" s="147"/>
      <c r="L26" s="147"/>
      <c r="M26" s="139"/>
      <c r="N26" s="139"/>
      <c r="O26" s="139"/>
      <c r="P26" s="139"/>
      <c r="Q26" s="139"/>
      <c r="R26" s="139"/>
      <c r="S26" s="139"/>
      <c r="T26" s="137"/>
      <c r="U26" s="137"/>
      <c r="V26" s="137"/>
      <c r="W26" s="137"/>
      <c r="X26" s="137"/>
    </row>
    <row r="27" spans="1:24" ht="121.5" customHeight="1">
      <c r="A27" s="8" t="s">
        <v>527</v>
      </c>
      <c r="B27" s="9" t="s">
        <v>528</v>
      </c>
      <c r="C27" s="9" t="s">
        <v>541</v>
      </c>
      <c r="D27" s="9" t="s">
        <v>529</v>
      </c>
      <c r="E27" s="9" t="s">
        <v>530</v>
      </c>
      <c r="F27" s="9" t="s">
        <v>531</v>
      </c>
      <c r="G27" s="9" t="s">
        <v>512</v>
      </c>
      <c r="H27" s="9" t="s">
        <v>513</v>
      </c>
      <c r="I27" s="16" t="s">
        <v>514</v>
      </c>
      <c r="J27" s="30" t="s">
        <v>515</v>
      </c>
      <c r="K27" s="30" t="s">
        <v>516</v>
      </c>
      <c r="L27" s="30" t="s">
        <v>299</v>
      </c>
      <c r="M27" s="171">
        <f>2732+18404</f>
        <v>21136</v>
      </c>
      <c r="N27" s="171">
        <f>1915+13263</f>
        <v>15178</v>
      </c>
      <c r="O27" s="171">
        <f>592+19075+10</f>
        <v>19677</v>
      </c>
      <c r="P27" s="119">
        <f>O27/O121</f>
        <v>0.004880721583817346</v>
      </c>
      <c r="Q27" s="171">
        <f>20282+480</f>
        <v>20762</v>
      </c>
      <c r="R27" s="171"/>
      <c r="S27" s="142">
        <f>P27*S121</f>
        <v>11271.790270901505</v>
      </c>
      <c r="T27" s="168">
        <f>U27+V27</f>
        <v>11970.530479222021</v>
      </c>
      <c r="U27" s="168"/>
      <c r="V27" s="168">
        <f>P27*V121</f>
        <v>11970.530479222021</v>
      </c>
      <c r="W27" s="168">
        <f>T27</f>
        <v>11970.530479222021</v>
      </c>
      <c r="X27" s="168"/>
    </row>
    <row r="28" spans="1:24" ht="151.5" customHeight="1">
      <c r="A28" s="8"/>
      <c r="B28" s="9"/>
      <c r="C28" s="9"/>
      <c r="D28" s="9"/>
      <c r="E28" s="9"/>
      <c r="F28" s="9"/>
      <c r="G28" s="9"/>
      <c r="H28" s="9"/>
      <c r="I28" s="16"/>
      <c r="J28" s="51" t="s">
        <v>300</v>
      </c>
      <c r="K28" s="27" t="s">
        <v>295</v>
      </c>
      <c r="L28" s="27" t="s">
        <v>296</v>
      </c>
      <c r="M28" s="173"/>
      <c r="N28" s="173"/>
      <c r="O28" s="173"/>
      <c r="P28" s="121"/>
      <c r="Q28" s="173"/>
      <c r="R28" s="173"/>
      <c r="S28" s="143"/>
      <c r="T28" s="170"/>
      <c r="U28" s="170"/>
      <c r="V28" s="170"/>
      <c r="W28" s="170"/>
      <c r="X28" s="170"/>
    </row>
    <row r="29" spans="1:24" ht="176.25" customHeight="1">
      <c r="A29" s="8" t="s">
        <v>517</v>
      </c>
      <c r="B29" s="9" t="s">
        <v>518</v>
      </c>
      <c r="C29" s="9" t="s">
        <v>533</v>
      </c>
      <c r="D29" s="9" t="s">
        <v>519</v>
      </c>
      <c r="E29" s="9" t="s">
        <v>323</v>
      </c>
      <c r="F29" s="9" t="s">
        <v>11</v>
      </c>
      <c r="G29" s="9"/>
      <c r="H29" s="9"/>
      <c r="I29" s="16"/>
      <c r="J29" s="26" t="s">
        <v>301</v>
      </c>
      <c r="K29" s="30" t="s">
        <v>12</v>
      </c>
      <c r="L29" s="26" t="s">
        <v>304</v>
      </c>
      <c r="M29" s="171">
        <v>8758</v>
      </c>
      <c r="N29" s="171">
        <v>7372</v>
      </c>
      <c r="O29" s="171">
        <v>10630</v>
      </c>
      <c r="P29" s="126">
        <f>O29/O121</f>
        <v>0.0026366860007103923</v>
      </c>
      <c r="Q29" s="171">
        <v>10000</v>
      </c>
      <c r="R29" s="171"/>
      <c r="S29" s="142">
        <f>P29*S121</f>
        <v>6089.298703038217</v>
      </c>
      <c r="T29" s="168">
        <f>U29+V29</f>
        <v>6466.7753719637185</v>
      </c>
      <c r="U29" s="168"/>
      <c r="V29" s="168">
        <f>P29*V121</f>
        <v>6466.7753719637185</v>
      </c>
      <c r="W29" s="168">
        <f>T29</f>
        <v>6466.7753719637185</v>
      </c>
      <c r="X29" s="168"/>
    </row>
    <row r="30" spans="1:24" ht="200.25" customHeight="1">
      <c r="A30" s="8"/>
      <c r="B30" s="9"/>
      <c r="C30" s="9"/>
      <c r="D30" s="9"/>
      <c r="E30" s="9"/>
      <c r="F30" s="9"/>
      <c r="G30" s="9"/>
      <c r="H30" s="9"/>
      <c r="I30" s="16"/>
      <c r="J30" s="21" t="s">
        <v>302</v>
      </c>
      <c r="K30" s="27" t="s">
        <v>292</v>
      </c>
      <c r="L30" s="21" t="s">
        <v>303</v>
      </c>
      <c r="M30" s="173"/>
      <c r="N30" s="173"/>
      <c r="O30" s="173"/>
      <c r="P30" s="121"/>
      <c r="Q30" s="173"/>
      <c r="R30" s="173"/>
      <c r="S30" s="143"/>
      <c r="T30" s="170"/>
      <c r="U30" s="170"/>
      <c r="V30" s="170"/>
      <c r="W30" s="170"/>
      <c r="X30" s="170"/>
    </row>
    <row r="31" spans="1:24" ht="363" customHeight="1">
      <c r="A31" s="134" t="s">
        <v>17</v>
      </c>
      <c r="B31" s="159" t="s">
        <v>18</v>
      </c>
      <c r="C31" s="159" t="s">
        <v>132</v>
      </c>
      <c r="D31" s="159" t="s">
        <v>19</v>
      </c>
      <c r="E31" s="159" t="s">
        <v>325</v>
      </c>
      <c r="F31" s="159" t="s">
        <v>20</v>
      </c>
      <c r="G31" s="159" t="s">
        <v>21</v>
      </c>
      <c r="H31" s="159" t="s">
        <v>22</v>
      </c>
      <c r="I31" s="146" t="s">
        <v>23</v>
      </c>
      <c r="J31" s="52" t="s">
        <v>544</v>
      </c>
      <c r="K31" s="15" t="s">
        <v>24</v>
      </c>
      <c r="L31" s="15" t="s">
        <v>491</v>
      </c>
      <c r="M31" s="171">
        <f>980903-38158+745+394+633+97+2000+974+1097+385+12321+29368+162224</f>
        <v>1152983</v>
      </c>
      <c r="N31" s="171">
        <f>823629-37031+745+394+633+97+2000+973+1097+385+12321+5577+87494</f>
        <v>898314</v>
      </c>
      <c r="O31" s="171">
        <f>524114+447989+2339+14634+370+30+10+4275+11605+3179-5649-5675+20956-1445+26847+16389+7097</f>
        <v>1067065</v>
      </c>
      <c r="P31" s="126">
        <f>O31/O121</f>
        <v>0.26467689062540306</v>
      </c>
      <c r="Q31" s="171">
        <f>1001551-6040-4497-1150-38697-12085-1498+6312</f>
        <v>943896</v>
      </c>
      <c r="R31" s="171"/>
      <c r="S31" s="142">
        <f>P31*S121</f>
        <v>611258.4685378622</v>
      </c>
      <c r="T31" s="168">
        <f>V31+U31</f>
        <v>649150.4856335338</v>
      </c>
      <c r="U31" s="168"/>
      <c r="V31" s="168">
        <f>P31*V121</f>
        <v>649150.4856335338</v>
      </c>
      <c r="W31" s="168">
        <f>T31</f>
        <v>649150.4856335338</v>
      </c>
      <c r="X31" s="168"/>
    </row>
    <row r="32" spans="1:24" ht="168.75" customHeight="1">
      <c r="A32" s="135"/>
      <c r="B32" s="160"/>
      <c r="C32" s="160"/>
      <c r="D32" s="160"/>
      <c r="E32" s="160"/>
      <c r="F32" s="160"/>
      <c r="G32" s="160"/>
      <c r="H32" s="160"/>
      <c r="I32" s="147"/>
      <c r="J32" s="54" t="s">
        <v>469</v>
      </c>
      <c r="K32" s="19"/>
      <c r="L32" s="22" t="s">
        <v>470</v>
      </c>
      <c r="M32" s="173"/>
      <c r="N32" s="173"/>
      <c r="O32" s="173"/>
      <c r="P32" s="121"/>
      <c r="Q32" s="173"/>
      <c r="R32" s="173"/>
      <c r="S32" s="143"/>
      <c r="T32" s="170"/>
      <c r="U32" s="170"/>
      <c r="V32" s="170"/>
      <c r="W32" s="170"/>
      <c r="X32" s="170"/>
    </row>
    <row r="33" spans="1:24" ht="352.5" customHeight="1">
      <c r="A33" s="8" t="s">
        <v>25</v>
      </c>
      <c r="B33" s="9" t="s">
        <v>26</v>
      </c>
      <c r="C33" s="9" t="s">
        <v>111</v>
      </c>
      <c r="D33" s="9" t="s">
        <v>27</v>
      </c>
      <c r="E33" s="9" t="s">
        <v>28</v>
      </c>
      <c r="F33" s="9" t="s">
        <v>531</v>
      </c>
      <c r="G33" s="9" t="s">
        <v>29</v>
      </c>
      <c r="H33" s="9" t="s">
        <v>30</v>
      </c>
      <c r="I33" s="16" t="s">
        <v>310</v>
      </c>
      <c r="J33" s="26" t="s">
        <v>413</v>
      </c>
      <c r="K33" s="26" t="s">
        <v>31</v>
      </c>
      <c r="L33" s="26" t="s">
        <v>491</v>
      </c>
      <c r="M33" s="138">
        <f>146904+100944+144787+56871-15487-112-1452+5000+19000</f>
        <v>456455</v>
      </c>
      <c r="N33" s="138">
        <f>126400+90792+51149-13986-112-1446+139019-5+5000+3126</f>
        <v>399937</v>
      </c>
      <c r="O33" s="138">
        <f>576489-15145-113739-2824-20793+15774</f>
        <v>439762</v>
      </c>
      <c r="P33" s="126">
        <f>O33/O121</f>
        <v>0.10907942700323645</v>
      </c>
      <c r="Q33" s="138">
        <f>434753-5218+19200</f>
        <v>448735</v>
      </c>
      <c r="R33" s="138"/>
      <c r="S33" s="163">
        <f>P33*S121</f>
        <v>251913.65721970762</v>
      </c>
      <c r="T33" s="136">
        <f>U33+V33</f>
        <v>267529.8279516</v>
      </c>
      <c r="U33" s="136"/>
      <c r="V33" s="136">
        <f>P33*V121</f>
        <v>267529.8279516</v>
      </c>
      <c r="W33" s="136">
        <f>T33</f>
        <v>267529.8279516</v>
      </c>
      <c r="X33" s="136"/>
    </row>
    <row r="34" spans="1:24" ht="352.5" customHeight="1">
      <c r="A34" s="8"/>
      <c r="B34" s="9"/>
      <c r="C34" s="9"/>
      <c r="D34" s="9"/>
      <c r="E34" s="9"/>
      <c r="F34" s="9"/>
      <c r="G34" s="9" t="s">
        <v>305</v>
      </c>
      <c r="H34" s="9" t="s">
        <v>306</v>
      </c>
      <c r="I34" s="53" t="s">
        <v>309</v>
      </c>
      <c r="J34" s="52"/>
      <c r="K34" s="52"/>
      <c r="L34" s="52"/>
      <c r="M34" s="188"/>
      <c r="N34" s="188"/>
      <c r="O34" s="188"/>
      <c r="P34" s="122"/>
      <c r="Q34" s="188"/>
      <c r="R34" s="188"/>
      <c r="S34" s="165"/>
      <c r="T34" s="187"/>
      <c r="U34" s="187"/>
      <c r="V34" s="187"/>
      <c r="W34" s="187"/>
      <c r="X34" s="187"/>
    </row>
    <row r="35" spans="1:24" ht="352.5" customHeight="1">
      <c r="A35" s="8"/>
      <c r="B35" s="9"/>
      <c r="C35" s="9"/>
      <c r="D35" s="9"/>
      <c r="E35" s="9"/>
      <c r="F35" s="9"/>
      <c r="G35" s="9" t="s">
        <v>307</v>
      </c>
      <c r="H35" s="9" t="s">
        <v>308</v>
      </c>
      <c r="I35" s="53">
        <v>39812</v>
      </c>
      <c r="J35" s="21"/>
      <c r="K35" s="21"/>
      <c r="L35" s="21"/>
      <c r="M35" s="139"/>
      <c r="N35" s="139"/>
      <c r="O35" s="139"/>
      <c r="P35" s="118"/>
      <c r="Q35" s="139"/>
      <c r="R35" s="139"/>
      <c r="S35" s="164"/>
      <c r="T35" s="137"/>
      <c r="U35" s="137"/>
      <c r="V35" s="137"/>
      <c r="W35" s="137"/>
      <c r="X35" s="137"/>
    </row>
    <row r="36" spans="1:24" ht="354.75" customHeight="1">
      <c r="A36" s="8" t="s">
        <v>32</v>
      </c>
      <c r="B36" s="9" t="s">
        <v>33</v>
      </c>
      <c r="C36" s="9" t="s">
        <v>34</v>
      </c>
      <c r="D36" s="9" t="s">
        <v>27</v>
      </c>
      <c r="E36" s="9" t="s">
        <v>35</v>
      </c>
      <c r="F36" s="9" t="s">
        <v>531</v>
      </c>
      <c r="G36" s="15"/>
      <c r="H36" s="9"/>
      <c r="I36" s="9"/>
      <c r="J36" s="21" t="s">
        <v>413</v>
      </c>
      <c r="K36" s="9" t="s">
        <v>96</v>
      </c>
      <c r="L36" s="9" t="s">
        <v>491</v>
      </c>
      <c r="M36" s="11">
        <v>2</v>
      </c>
      <c r="N36" s="11">
        <v>2</v>
      </c>
      <c r="O36" s="11"/>
      <c r="P36" s="11"/>
      <c r="Q36" s="11"/>
      <c r="R36" s="11"/>
      <c r="S36" s="62"/>
      <c r="T36" s="96"/>
      <c r="U36" s="96"/>
      <c r="V36" s="96"/>
      <c r="W36" s="96">
        <f>T36</f>
        <v>0</v>
      </c>
      <c r="X36" s="97"/>
    </row>
    <row r="37" spans="1:24" ht="376.5" customHeight="1">
      <c r="A37" s="8" t="s">
        <v>36</v>
      </c>
      <c r="B37" s="9" t="s">
        <v>37</v>
      </c>
      <c r="C37" s="9" t="s">
        <v>38</v>
      </c>
      <c r="D37" s="9" t="s">
        <v>27</v>
      </c>
      <c r="E37" s="9" t="s">
        <v>384</v>
      </c>
      <c r="F37" s="16" t="s">
        <v>385</v>
      </c>
      <c r="G37" s="15" t="s">
        <v>312</v>
      </c>
      <c r="H37" s="15" t="s">
        <v>197</v>
      </c>
      <c r="I37" s="15" t="s">
        <v>311</v>
      </c>
      <c r="J37" s="15" t="s">
        <v>414</v>
      </c>
      <c r="K37" s="15" t="s">
        <v>389</v>
      </c>
      <c r="L37" s="15" t="s">
        <v>391</v>
      </c>
      <c r="M37" s="171">
        <f>31091+1014</f>
        <v>32105</v>
      </c>
      <c r="N37" s="171">
        <f>30344+1014</f>
        <v>31358</v>
      </c>
      <c r="O37" s="171">
        <f>32044+1409+399+777</f>
        <v>34629</v>
      </c>
      <c r="P37" s="119">
        <f>O37/O121</f>
        <v>0.00858944492178741</v>
      </c>
      <c r="Q37" s="171">
        <f>33692+776</f>
        <v>34468</v>
      </c>
      <c r="R37" s="171">
        <v>777</v>
      </c>
      <c r="S37" s="142">
        <f>P37*S121</f>
        <v>19836.90731773381</v>
      </c>
      <c r="T37" s="168">
        <f>U37+V37</f>
        <v>21843.600597905137</v>
      </c>
      <c r="U37" s="168">
        <v>777</v>
      </c>
      <c r="V37" s="90">
        <f>P37*V121</f>
        <v>21066.600597905137</v>
      </c>
      <c r="W37" s="168">
        <f>T37</f>
        <v>21843.600597905137</v>
      </c>
      <c r="X37" s="168"/>
    </row>
    <row r="38" spans="1:24" ht="218.25" customHeight="1">
      <c r="A38" s="29"/>
      <c r="B38" s="15"/>
      <c r="C38" s="15"/>
      <c r="D38" s="15" t="s">
        <v>383</v>
      </c>
      <c r="E38" s="15" t="s">
        <v>387</v>
      </c>
      <c r="F38" s="18" t="s">
        <v>386</v>
      </c>
      <c r="G38" s="50" t="s">
        <v>313</v>
      </c>
      <c r="H38" s="22" t="s">
        <v>261</v>
      </c>
      <c r="I38" s="22" t="s">
        <v>314</v>
      </c>
      <c r="J38" s="22" t="s">
        <v>73</v>
      </c>
      <c r="K38" s="22" t="s">
        <v>390</v>
      </c>
      <c r="L38" s="22" t="s">
        <v>392</v>
      </c>
      <c r="M38" s="173"/>
      <c r="N38" s="173"/>
      <c r="O38" s="173"/>
      <c r="P38" s="121"/>
      <c r="Q38" s="173"/>
      <c r="R38" s="173"/>
      <c r="S38" s="143"/>
      <c r="T38" s="170"/>
      <c r="U38" s="170"/>
      <c r="V38" s="92"/>
      <c r="W38" s="170"/>
      <c r="X38" s="170"/>
    </row>
    <row r="39" spans="1:24" ht="304.5" customHeight="1">
      <c r="A39" s="174" t="s">
        <v>198</v>
      </c>
      <c r="B39" s="174" t="s">
        <v>199</v>
      </c>
      <c r="C39" s="174" t="s">
        <v>112</v>
      </c>
      <c r="D39" s="174" t="s">
        <v>343</v>
      </c>
      <c r="E39" s="144" t="s">
        <v>388</v>
      </c>
      <c r="F39" s="180" t="s">
        <v>344</v>
      </c>
      <c r="G39" s="174" t="s">
        <v>44</v>
      </c>
      <c r="H39" s="174" t="s">
        <v>45</v>
      </c>
      <c r="I39" s="174" t="s">
        <v>315</v>
      </c>
      <c r="J39" s="144" t="s">
        <v>415</v>
      </c>
      <c r="K39" s="174" t="s">
        <v>393</v>
      </c>
      <c r="L39" s="174" t="s">
        <v>394</v>
      </c>
      <c r="M39" s="171">
        <f>73894+3479-4197</f>
        <v>73176</v>
      </c>
      <c r="N39" s="171">
        <f>72433+2584-4197</f>
        <v>70820</v>
      </c>
      <c r="O39" s="171">
        <f>110879-32044-1409-399-4877-O42+201</f>
        <v>67076</v>
      </c>
      <c r="P39" s="119">
        <f>O39/O121</f>
        <v>0.01663766229385233</v>
      </c>
      <c r="Q39" s="171">
        <v>73680</v>
      </c>
      <c r="R39" s="171"/>
      <c r="S39" s="142">
        <f>P39*S121</f>
        <v>38423.87580479693</v>
      </c>
      <c r="T39" s="168">
        <f>U39+V39</f>
        <v>40805.7784430704</v>
      </c>
      <c r="U39" s="168"/>
      <c r="V39" s="90">
        <f>P39*V121</f>
        <v>40805.7784430704</v>
      </c>
      <c r="W39" s="168">
        <f>T39</f>
        <v>40805.7784430704</v>
      </c>
      <c r="X39" s="168"/>
    </row>
    <row r="40" spans="1:24" ht="111" customHeight="1">
      <c r="A40" s="179"/>
      <c r="B40" s="179"/>
      <c r="C40" s="179"/>
      <c r="D40" s="179"/>
      <c r="E40" s="145"/>
      <c r="F40" s="181"/>
      <c r="G40" s="175"/>
      <c r="H40" s="175"/>
      <c r="I40" s="175"/>
      <c r="J40" s="176"/>
      <c r="K40" s="175"/>
      <c r="L40" s="175"/>
      <c r="M40" s="172"/>
      <c r="N40" s="172"/>
      <c r="O40" s="172"/>
      <c r="P40" s="120"/>
      <c r="Q40" s="172"/>
      <c r="R40" s="172"/>
      <c r="S40" s="161"/>
      <c r="T40" s="169"/>
      <c r="U40" s="169"/>
      <c r="V40" s="91"/>
      <c r="W40" s="169"/>
      <c r="X40" s="169"/>
    </row>
    <row r="41" spans="1:24" ht="163.5" customHeight="1">
      <c r="A41" s="47"/>
      <c r="B41" s="47"/>
      <c r="C41" s="47"/>
      <c r="D41" s="47"/>
      <c r="E41" s="47"/>
      <c r="F41" s="55"/>
      <c r="G41" s="47" t="s">
        <v>316</v>
      </c>
      <c r="H41" s="47" t="s">
        <v>317</v>
      </c>
      <c r="I41" s="47" t="s">
        <v>318</v>
      </c>
      <c r="J41" s="47"/>
      <c r="K41" s="47"/>
      <c r="L41" s="47"/>
      <c r="M41" s="173"/>
      <c r="N41" s="173"/>
      <c r="O41" s="173"/>
      <c r="P41" s="121"/>
      <c r="Q41" s="173"/>
      <c r="R41" s="173"/>
      <c r="S41" s="143"/>
      <c r="T41" s="170"/>
      <c r="U41" s="170"/>
      <c r="V41" s="92"/>
      <c r="W41" s="170"/>
      <c r="X41" s="170"/>
    </row>
    <row r="42" spans="1:24" ht="346.5" customHeight="1">
      <c r="A42" s="8" t="s">
        <v>348</v>
      </c>
      <c r="B42" s="9" t="s">
        <v>349</v>
      </c>
      <c r="C42" s="9" t="s">
        <v>112</v>
      </c>
      <c r="D42" s="9" t="s">
        <v>319</v>
      </c>
      <c r="E42" s="9" t="s">
        <v>395</v>
      </c>
      <c r="F42" s="9" t="s">
        <v>350</v>
      </c>
      <c r="G42" s="22" t="s">
        <v>351</v>
      </c>
      <c r="H42" s="9" t="s">
        <v>261</v>
      </c>
      <c r="I42" s="9" t="s">
        <v>352</v>
      </c>
      <c r="J42" s="25" t="s">
        <v>413</v>
      </c>
      <c r="K42" s="9" t="s">
        <v>396</v>
      </c>
      <c r="L42" s="9" t="s">
        <v>278</v>
      </c>
      <c r="M42" s="11">
        <v>4197</v>
      </c>
      <c r="N42" s="11">
        <v>4197</v>
      </c>
      <c r="O42" s="11">
        <f>1050+4225</f>
        <v>5275</v>
      </c>
      <c r="P42" s="126">
        <f>O42/O121</f>
        <v>0.001308421322083473</v>
      </c>
      <c r="Q42" s="11">
        <v>50</v>
      </c>
      <c r="R42" s="11"/>
      <c r="S42" s="62">
        <f>P42*S121</f>
        <v>3021.7357157597926</v>
      </c>
      <c r="T42" s="96">
        <f>U42+V42</f>
        <v>3209.053630019625</v>
      </c>
      <c r="U42" s="96"/>
      <c r="V42" s="96">
        <f>P42*V121</f>
        <v>3209.053630019625</v>
      </c>
      <c r="W42" s="96">
        <f>T42</f>
        <v>3209.053630019625</v>
      </c>
      <c r="X42" s="97"/>
    </row>
    <row r="43" spans="1:24" ht="372" customHeight="1">
      <c r="A43" s="8" t="s">
        <v>353</v>
      </c>
      <c r="B43" s="9" t="s">
        <v>354</v>
      </c>
      <c r="C43" s="9">
        <v>1105</v>
      </c>
      <c r="D43" s="9" t="s">
        <v>321</v>
      </c>
      <c r="E43" s="74" t="s">
        <v>279</v>
      </c>
      <c r="F43" s="9" t="s">
        <v>320</v>
      </c>
      <c r="G43" s="9" t="s">
        <v>355</v>
      </c>
      <c r="H43" s="9" t="s">
        <v>356</v>
      </c>
      <c r="I43" s="9" t="s">
        <v>357</v>
      </c>
      <c r="J43" s="26" t="s">
        <v>413</v>
      </c>
      <c r="K43" s="9" t="s">
        <v>396</v>
      </c>
      <c r="L43" s="9" t="s">
        <v>278</v>
      </c>
      <c r="M43" s="171">
        <f>100171+20000</f>
        <v>120171</v>
      </c>
      <c r="N43" s="171">
        <f>66768+15400</f>
        <v>82168</v>
      </c>
      <c r="O43" s="171">
        <f>113739+82918</f>
        <v>196657</v>
      </c>
      <c r="P43" s="126">
        <f>O43/O121</f>
        <v>0.048779187097055844</v>
      </c>
      <c r="Q43" s="171">
        <f>73897+62855</f>
        <v>136752</v>
      </c>
      <c r="R43" s="171"/>
      <c r="S43" s="142">
        <f>P43*S121</f>
        <v>112653.17168799498</v>
      </c>
      <c r="T43" s="168">
        <f>U43+V43</f>
        <v>119636.56108412691</v>
      </c>
      <c r="U43" s="168"/>
      <c r="V43" s="168">
        <f>P43*V121</f>
        <v>119636.56108412691</v>
      </c>
      <c r="W43" s="168">
        <f>T43</f>
        <v>119636.56108412691</v>
      </c>
      <c r="X43" s="168"/>
    </row>
    <row r="44" spans="1:24" ht="195">
      <c r="A44" s="8"/>
      <c r="B44" s="9"/>
      <c r="C44" s="9"/>
      <c r="D44" s="9"/>
      <c r="E44" s="9"/>
      <c r="F44" s="9"/>
      <c r="G44" s="9"/>
      <c r="H44" s="9"/>
      <c r="I44" s="16"/>
      <c r="J44" s="27" t="s">
        <v>471</v>
      </c>
      <c r="K44" s="22" t="s">
        <v>76</v>
      </c>
      <c r="L44" s="28" t="s">
        <v>472</v>
      </c>
      <c r="M44" s="173"/>
      <c r="N44" s="173"/>
      <c r="O44" s="173"/>
      <c r="P44" s="121"/>
      <c r="Q44" s="173"/>
      <c r="R44" s="173"/>
      <c r="S44" s="143"/>
      <c r="T44" s="170"/>
      <c r="U44" s="170"/>
      <c r="V44" s="170"/>
      <c r="W44" s="170"/>
      <c r="X44" s="170"/>
    </row>
    <row r="45" spans="1:24" ht="150.75" customHeight="1">
      <c r="A45" s="8" t="s">
        <v>358</v>
      </c>
      <c r="B45" s="9" t="s">
        <v>359</v>
      </c>
      <c r="C45" s="9" t="s">
        <v>360</v>
      </c>
      <c r="D45" s="9" t="s">
        <v>165</v>
      </c>
      <c r="E45" s="9" t="s">
        <v>326</v>
      </c>
      <c r="F45" s="9" t="s">
        <v>455</v>
      </c>
      <c r="G45" s="9"/>
      <c r="H45" s="9"/>
      <c r="I45" s="9"/>
      <c r="J45" s="27" t="s">
        <v>138</v>
      </c>
      <c r="K45" s="22" t="s">
        <v>139</v>
      </c>
      <c r="L45" s="22" t="s">
        <v>322</v>
      </c>
      <c r="M45" s="11">
        <f>11006+395</f>
        <v>11401</v>
      </c>
      <c r="N45" s="11">
        <f>8360+395</f>
        <v>8755</v>
      </c>
      <c r="O45" s="11">
        <v>13341</v>
      </c>
      <c r="P45" s="126">
        <f>O45/O121</f>
        <v>0.00330912774557642</v>
      </c>
      <c r="Q45" s="11">
        <v>9000</v>
      </c>
      <c r="R45" s="11"/>
      <c r="S45" s="62">
        <f>P45*S121</f>
        <v>7642.270366625856</v>
      </c>
      <c r="T45" s="96">
        <f>U45+V45</f>
        <v>8116.016014804136</v>
      </c>
      <c r="U45" s="96"/>
      <c r="V45" s="96">
        <f>P45*V121</f>
        <v>8116.016014804136</v>
      </c>
      <c r="W45" s="96">
        <f>T45</f>
        <v>8116.016014804136</v>
      </c>
      <c r="X45" s="97"/>
    </row>
    <row r="46" spans="1:24" ht="366" customHeight="1">
      <c r="A46" s="8" t="s">
        <v>140</v>
      </c>
      <c r="B46" s="9" t="s">
        <v>141</v>
      </c>
      <c r="C46" s="24" t="s">
        <v>118</v>
      </c>
      <c r="D46" s="9" t="s">
        <v>143</v>
      </c>
      <c r="E46" s="9" t="s">
        <v>124</v>
      </c>
      <c r="F46" s="9" t="s">
        <v>144</v>
      </c>
      <c r="G46" s="9"/>
      <c r="H46" s="9"/>
      <c r="I46" s="9"/>
      <c r="J46" s="25" t="s">
        <v>413</v>
      </c>
      <c r="K46" s="9" t="s">
        <v>126</v>
      </c>
      <c r="L46" s="9" t="s">
        <v>125</v>
      </c>
      <c r="M46" s="11">
        <f>292357-116948-11006-71670+190+416+3874</f>
        <v>97213</v>
      </c>
      <c r="N46" s="11">
        <f>253345-112813-8360-60451+189+84+3875</f>
        <v>75869</v>
      </c>
      <c r="O46" s="11">
        <f>76890+12697+3517</f>
        <v>93104</v>
      </c>
      <c r="P46" s="126">
        <f>O46/O121</f>
        <v>0.0230936983452625</v>
      </c>
      <c r="Q46" s="11">
        <f>12155+64143+8200+800</f>
        <v>85298</v>
      </c>
      <c r="R46" s="11"/>
      <c r="S46" s="62">
        <f>P46*S121</f>
        <v>53333.77859338383</v>
      </c>
      <c r="T46" s="96">
        <f>U46+V46</f>
        <v>56639.94865769614</v>
      </c>
      <c r="U46" s="96"/>
      <c r="V46" s="96">
        <f>P46*V121</f>
        <v>56639.94865769614</v>
      </c>
      <c r="W46" s="96">
        <f>T46</f>
        <v>56639.94865769614</v>
      </c>
      <c r="X46" s="97"/>
    </row>
    <row r="47" spans="1:24" ht="288" customHeight="1">
      <c r="A47" s="144" t="s">
        <v>145</v>
      </c>
      <c r="B47" s="146" t="s">
        <v>146</v>
      </c>
      <c r="C47" s="146" t="s">
        <v>147</v>
      </c>
      <c r="D47" s="146" t="s">
        <v>456</v>
      </c>
      <c r="E47" s="146" t="s">
        <v>127</v>
      </c>
      <c r="F47" s="146" t="s">
        <v>457</v>
      </c>
      <c r="G47" s="146"/>
      <c r="H47" s="146"/>
      <c r="I47" s="146"/>
      <c r="J47" s="26" t="s">
        <v>515</v>
      </c>
      <c r="K47" s="26" t="s">
        <v>516</v>
      </c>
      <c r="L47" s="26" t="s">
        <v>294</v>
      </c>
      <c r="M47" s="171">
        <v>10209</v>
      </c>
      <c r="N47" s="171">
        <v>8775</v>
      </c>
      <c r="O47" s="171">
        <f>1375+16</f>
        <v>1391</v>
      </c>
      <c r="P47" s="126">
        <f>O47/O121</f>
        <v>0.000345026361899168</v>
      </c>
      <c r="Q47" s="171">
        <f>230+150+4220+22826</f>
        <v>27426</v>
      </c>
      <c r="R47" s="171"/>
      <c r="S47" s="142">
        <f>P47*S121</f>
        <v>796.8216835302126</v>
      </c>
      <c r="T47" s="168">
        <f>U47+V47</f>
        <v>846.2167960866916</v>
      </c>
      <c r="U47" s="168"/>
      <c r="V47" s="168">
        <f>P47*V121</f>
        <v>846.2167960866916</v>
      </c>
      <c r="W47" s="168">
        <f>T47</f>
        <v>846.2167960866916</v>
      </c>
      <c r="X47" s="168"/>
    </row>
    <row r="48" spans="1:24" ht="147.75" customHeight="1">
      <c r="A48" s="145"/>
      <c r="B48" s="147"/>
      <c r="C48" s="147"/>
      <c r="D48" s="147"/>
      <c r="E48" s="147"/>
      <c r="F48" s="147"/>
      <c r="G48" s="147"/>
      <c r="H48" s="147"/>
      <c r="I48" s="147"/>
      <c r="J48" s="21" t="s">
        <v>300</v>
      </c>
      <c r="K48" s="21" t="s">
        <v>295</v>
      </c>
      <c r="L48" s="21" t="s">
        <v>296</v>
      </c>
      <c r="M48" s="173"/>
      <c r="N48" s="173"/>
      <c r="O48" s="173"/>
      <c r="P48" s="121"/>
      <c r="Q48" s="173"/>
      <c r="R48" s="173"/>
      <c r="S48" s="143"/>
      <c r="T48" s="170"/>
      <c r="U48" s="170"/>
      <c r="V48" s="170"/>
      <c r="W48" s="170"/>
      <c r="X48" s="170"/>
    </row>
    <row r="49" spans="1:24" ht="365.25" customHeight="1">
      <c r="A49" s="8" t="s">
        <v>402</v>
      </c>
      <c r="B49" s="9" t="s">
        <v>403</v>
      </c>
      <c r="C49" s="9" t="s">
        <v>142</v>
      </c>
      <c r="D49" s="9" t="s">
        <v>27</v>
      </c>
      <c r="E49" s="9" t="s">
        <v>404</v>
      </c>
      <c r="F49" s="9" t="s">
        <v>405</v>
      </c>
      <c r="G49" s="15"/>
      <c r="H49" s="9"/>
      <c r="I49" s="9"/>
      <c r="J49" s="25" t="s">
        <v>416</v>
      </c>
      <c r="K49" s="9" t="s">
        <v>96</v>
      </c>
      <c r="L49" s="9" t="s">
        <v>491</v>
      </c>
      <c r="M49" s="11">
        <v>71670</v>
      </c>
      <c r="N49" s="11">
        <v>60451</v>
      </c>
      <c r="O49" s="11">
        <v>70584</v>
      </c>
      <c r="P49" s="126">
        <f>O49/O121</f>
        <v>0.01750779347828244</v>
      </c>
      <c r="Q49" s="11">
        <v>92067</v>
      </c>
      <c r="R49" s="11"/>
      <c r="S49" s="62">
        <f>P49*S121</f>
        <v>40433.40166088894</v>
      </c>
      <c r="T49" s="96">
        <f>U49+V49</f>
        <v>42939.87515095833</v>
      </c>
      <c r="U49" s="96"/>
      <c r="V49" s="96">
        <f>P49*V121</f>
        <v>42939.87515095833</v>
      </c>
      <c r="W49" s="96">
        <f>T49</f>
        <v>42939.87515095833</v>
      </c>
      <c r="X49" s="97"/>
    </row>
    <row r="50" spans="1:24" ht="220.5" customHeight="1">
      <c r="A50" s="144" t="s">
        <v>406</v>
      </c>
      <c r="B50" s="146" t="s">
        <v>407</v>
      </c>
      <c r="C50" s="146" t="s">
        <v>408</v>
      </c>
      <c r="D50" s="146" t="s">
        <v>409</v>
      </c>
      <c r="E50" s="146" t="s">
        <v>128</v>
      </c>
      <c r="F50" s="146" t="s">
        <v>410</v>
      </c>
      <c r="G50" s="15" t="s">
        <v>411</v>
      </c>
      <c r="H50" s="15" t="s">
        <v>412</v>
      </c>
      <c r="I50" s="15" t="s">
        <v>458</v>
      </c>
      <c r="J50" s="15" t="s">
        <v>280</v>
      </c>
      <c r="K50" s="15" t="s">
        <v>12</v>
      </c>
      <c r="L50" s="15" t="s">
        <v>281</v>
      </c>
      <c r="M50" s="138">
        <v>1331</v>
      </c>
      <c r="N50" s="138">
        <v>991</v>
      </c>
      <c r="O50" s="138">
        <v>170</v>
      </c>
      <c r="P50" s="127">
        <f>O50/O121</f>
        <v>4.216713265482283E-05</v>
      </c>
      <c r="Q50" s="138">
        <v>2815</v>
      </c>
      <c r="R50" s="138"/>
      <c r="S50" s="163">
        <f>P50*S121</f>
        <v>97.38295197709283</v>
      </c>
      <c r="T50" s="136">
        <f>U50+V50</f>
        <v>103.41973783949501</v>
      </c>
      <c r="U50" s="136"/>
      <c r="V50" s="136">
        <f>P50*V121</f>
        <v>103.41973783949501</v>
      </c>
      <c r="W50" s="136">
        <f>T50</f>
        <v>103.41973783949501</v>
      </c>
      <c r="X50" s="136"/>
    </row>
    <row r="51" spans="1:24" ht="206.25" customHeight="1">
      <c r="A51" s="145"/>
      <c r="B51" s="147"/>
      <c r="C51" s="147"/>
      <c r="D51" s="147"/>
      <c r="E51" s="147"/>
      <c r="F51" s="147"/>
      <c r="G51" s="22" t="s">
        <v>459</v>
      </c>
      <c r="H51" s="22" t="s">
        <v>9</v>
      </c>
      <c r="I51" s="22" t="s">
        <v>460</v>
      </c>
      <c r="J51" s="22" t="s">
        <v>463</v>
      </c>
      <c r="K51" s="22" t="s">
        <v>461</v>
      </c>
      <c r="L51" s="22" t="s">
        <v>462</v>
      </c>
      <c r="M51" s="188"/>
      <c r="N51" s="139"/>
      <c r="O51" s="139"/>
      <c r="P51" s="118"/>
      <c r="Q51" s="139"/>
      <c r="R51" s="139"/>
      <c r="S51" s="164"/>
      <c r="T51" s="137"/>
      <c r="U51" s="137"/>
      <c r="V51" s="137"/>
      <c r="W51" s="137"/>
      <c r="X51" s="137"/>
    </row>
    <row r="52" spans="1:24" ht="157.5">
      <c r="A52" s="8" t="s">
        <v>162</v>
      </c>
      <c r="B52" s="9" t="s">
        <v>163</v>
      </c>
      <c r="C52" s="9" t="s">
        <v>147</v>
      </c>
      <c r="D52" s="9" t="s">
        <v>164</v>
      </c>
      <c r="E52" s="9" t="s">
        <v>170</v>
      </c>
      <c r="F52" s="9" t="s">
        <v>171</v>
      </c>
      <c r="G52" s="22" t="s">
        <v>172</v>
      </c>
      <c r="H52" s="9" t="s">
        <v>261</v>
      </c>
      <c r="I52" s="9" t="s">
        <v>173</v>
      </c>
      <c r="J52" s="26" t="s">
        <v>515</v>
      </c>
      <c r="K52" s="26" t="s">
        <v>516</v>
      </c>
      <c r="L52" s="80" t="s">
        <v>294</v>
      </c>
      <c r="M52" s="31">
        <v>100</v>
      </c>
      <c r="N52" s="31"/>
      <c r="O52" s="31">
        <v>100</v>
      </c>
      <c r="P52" s="31">
        <f>O52/O121</f>
        <v>2.4804195679307547E-05</v>
      </c>
      <c r="Q52" s="31">
        <v>500</v>
      </c>
      <c r="R52" s="11"/>
      <c r="S52" s="62">
        <f>P52*S121</f>
        <v>57.28408939828991</v>
      </c>
      <c r="T52" s="96">
        <f>U52+V52</f>
        <v>60.83513990558531</v>
      </c>
      <c r="U52" s="96"/>
      <c r="V52" s="96">
        <f>P52*V121</f>
        <v>60.83513990558531</v>
      </c>
      <c r="W52" s="96">
        <f>T52</f>
        <v>60.83513990558531</v>
      </c>
      <c r="X52" s="97"/>
    </row>
    <row r="53" spans="1:24" ht="169.5" customHeight="1">
      <c r="A53" s="8"/>
      <c r="B53" s="9"/>
      <c r="C53" s="9"/>
      <c r="D53" s="9"/>
      <c r="E53" s="9"/>
      <c r="F53" s="9"/>
      <c r="G53" s="22"/>
      <c r="H53" s="9"/>
      <c r="I53" s="9"/>
      <c r="J53" s="21" t="s">
        <v>300</v>
      </c>
      <c r="K53" s="21" t="s">
        <v>295</v>
      </c>
      <c r="L53" s="81" t="s">
        <v>296</v>
      </c>
      <c r="M53" s="35"/>
      <c r="N53" s="35"/>
      <c r="O53" s="35"/>
      <c r="P53" s="35"/>
      <c r="Q53" s="35"/>
      <c r="R53" s="11"/>
      <c r="S53" s="62"/>
      <c r="T53" s="96"/>
      <c r="U53" s="96"/>
      <c r="V53" s="96"/>
      <c r="W53" s="96"/>
      <c r="X53" s="97"/>
    </row>
    <row r="54" spans="1:24" ht="356.25" customHeight="1">
      <c r="A54" s="29" t="s">
        <v>174</v>
      </c>
      <c r="B54" s="9" t="s">
        <v>175</v>
      </c>
      <c r="C54" s="9" t="s">
        <v>176</v>
      </c>
      <c r="D54" s="9" t="s">
        <v>481</v>
      </c>
      <c r="E54" s="9" t="s">
        <v>177</v>
      </c>
      <c r="F54" s="9" t="s">
        <v>178</v>
      </c>
      <c r="G54" s="9" t="s">
        <v>179</v>
      </c>
      <c r="H54" s="9" t="s">
        <v>180</v>
      </c>
      <c r="I54" s="9" t="s">
        <v>181</v>
      </c>
      <c r="J54" s="25" t="s">
        <v>413</v>
      </c>
      <c r="K54" s="9" t="s">
        <v>24</v>
      </c>
      <c r="L54" s="9" t="s">
        <v>491</v>
      </c>
      <c r="M54" s="35">
        <f>1088+37070</f>
        <v>38158</v>
      </c>
      <c r="N54" s="11">
        <f>1088+35943</f>
        <v>37031</v>
      </c>
      <c r="O54" s="11">
        <f>36573+750</f>
        <v>37323</v>
      </c>
      <c r="P54" s="128">
        <f>O54/O121</f>
        <v>0.009257669953387955</v>
      </c>
      <c r="Q54" s="11">
        <f>1150+38697</f>
        <v>39847</v>
      </c>
      <c r="R54" s="11"/>
      <c r="S54" s="62">
        <f>P54*S121</f>
        <v>21380.140686123737</v>
      </c>
      <c r="T54" s="96">
        <f>U54+V54</f>
        <v>22705.499266961604</v>
      </c>
      <c r="U54" s="96"/>
      <c r="V54" s="96">
        <f>P54*V121</f>
        <v>22705.499266961604</v>
      </c>
      <c r="W54" s="96">
        <f>T54</f>
        <v>22705.499266961604</v>
      </c>
      <c r="X54" s="97"/>
    </row>
    <row r="55" spans="1:24" ht="110.25">
      <c r="A55" s="29" t="s">
        <v>182</v>
      </c>
      <c r="B55" s="59" t="s">
        <v>183</v>
      </c>
      <c r="C55" s="9" t="s">
        <v>339</v>
      </c>
      <c r="D55" s="9" t="s">
        <v>184</v>
      </c>
      <c r="E55" s="9" t="s">
        <v>12</v>
      </c>
      <c r="F55" s="9" t="s">
        <v>185</v>
      </c>
      <c r="G55" s="9" t="s">
        <v>186</v>
      </c>
      <c r="H55" s="9" t="s">
        <v>12</v>
      </c>
      <c r="I55" s="9" t="s">
        <v>187</v>
      </c>
      <c r="J55" s="26" t="s">
        <v>328</v>
      </c>
      <c r="K55" s="9" t="s">
        <v>12</v>
      </c>
      <c r="L55" s="9" t="s">
        <v>16</v>
      </c>
      <c r="M55" s="171">
        <f>341+5235</f>
        <v>5576</v>
      </c>
      <c r="N55" s="171">
        <v>330</v>
      </c>
      <c r="O55" s="171">
        <v>5235</v>
      </c>
      <c r="P55" s="119"/>
      <c r="Q55" s="171"/>
      <c r="R55" s="171"/>
      <c r="S55" s="142"/>
      <c r="T55" s="168"/>
      <c r="U55" s="168"/>
      <c r="V55" s="168"/>
      <c r="W55" s="168"/>
      <c r="X55" s="168"/>
    </row>
    <row r="56" spans="1:24" ht="193.5" customHeight="1">
      <c r="A56" s="37"/>
      <c r="B56" s="57"/>
      <c r="C56" s="15"/>
      <c r="D56" s="15"/>
      <c r="E56" s="15"/>
      <c r="F56" s="15"/>
      <c r="G56" s="15"/>
      <c r="H56" s="15"/>
      <c r="I56" s="15"/>
      <c r="J56" s="26" t="s">
        <v>13</v>
      </c>
      <c r="K56" s="15" t="s">
        <v>14</v>
      </c>
      <c r="L56" s="15" t="s">
        <v>15</v>
      </c>
      <c r="M56" s="173"/>
      <c r="N56" s="173"/>
      <c r="O56" s="173"/>
      <c r="P56" s="121"/>
      <c r="Q56" s="173"/>
      <c r="R56" s="173"/>
      <c r="S56" s="143"/>
      <c r="T56" s="170"/>
      <c r="U56" s="170"/>
      <c r="V56" s="170"/>
      <c r="W56" s="170"/>
      <c r="X56" s="170"/>
    </row>
    <row r="57" spans="1:24" ht="94.5" hidden="1">
      <c r="A57" s="58" t="s">
        <v>329</v>
      </c>
      <c r="B57" s="15" t="s">
        <v>330</v>
      </c>
      <c r="C57" s="15" t="s">
        <v>113</v>
      </c>
      <c r="D57" s="15" t="s">
        <v>481</v>
      </c>
      <c r="E57" s="15" t="s">
        <v>97</v>
      </c>
      <c r="F57" s="15" t="s">
        <v>178</v>
      </c>
      <c r="G57" s="15"/>
      <c r="H57" s="15"/>
      <c r="I57" s="15"/>
      <c r="J57" s="30"/>
      <c r="K57" s="15"/>
      <c r="L57" s="15"/>
      <c r="M57" s="31"/>
      <c r="N57" s="31"/>
      <c r="O57" s="31"/>
      <c r="P57" s="31"/>
      <c r="Q57" s="31"/>
      <c r="R57" s="31"/>
      <c r="S57" s="63"/>
      <c r="T57" s="98"/>
      <c r="U57" s="98"/>
      <c r="V57" s="98"/>
      <c r="W57" s="98"/>
      <c r="X57" s="99"/>
    </row>
    <row r="58" spans="1:24" ht="80.25" customHeight="1">
      <c r="A58" s="8" t="s">
        <v>98</v>
      </c>
      <c r="B58" s="9" t="s">
        <v>99</v>
      </c>
      <c r="C58" s="9"/>
      <c r="D58" s="9"/>
      <c r="E58" s="9"/>
      <c r="F58" s="9"/>
      <c r="G58" s="9"/>
      <c r="H58" s="9"/>
      <c r="I58" s="9"/>
      <c r="J58" s="23"/>
      <c r="K58" s="9"/>
      <c r="L58" s="9"/>
      <c r="M58" s="11">
        <f>SUM(M59:M81)</f>
        <v>777388</v>
      </c>
      <c r="N58" s="11">
        <f>SUM(N59:N81)</f>
        <v>763937</v>
      </c>
      <c r="O58" s="11">
        <f>SUM(O59:P82)</f>
        <v>739445</v>
      </c>
      <c r="P58" s="11">
        <f>SUM(P59:Q82)</f>
        <v>823421</v>
      </c>
      <c r="Q58" s="11">
        <f>SUM(Q59:Q82)</f>
        <v>823421</v>
      </c>
      <c r="R58" s="11">
        <f>SUM(R59:R81)</f>
        <v>689222</v>
      </c>
      <c r="S58" s="62"/>
      <c r="T58" s="96">
        <f>SUM(T59:T81)</f>
        <v>701356</v>
      </c>
      <c r="U58" s="96">
        <f>SUM(U59:U81)</f>
        <v>701356</v>
      </c>
      <c r="V58" s="96"/>
      <c r="W58" s="96">
        <f>SUM(W59:W81)</f>
        <v>701356</v>
      </c>
      <c r="X58" s="97"/>
    </row>
    <row r="59" spans="1:24" ht="154.5" customHeight="1">
      <c r="A59" s="8" t="s">
        <v>56</v>
      </c>
      <c r="B59" s="9" t="s">
        <v>218</v>
      </c>
      <c r="C59" s="9" t="s">
        <v>219</v>
      </c>
      <c r="D59" s="9" t="s">
        <v>481</v>
      </c>
      <c r="E59" s="9" t="s">
        <v>102</v>
      </c>
      <c r="F59" s="9" t="s">
        <v>178</v>
      </c>
      <c r="G59" s="9" t="s">
        <v>220</v>
      </c>
      <c r="H59" s="9" t="s">
        <v>261</v>
      </c>
      <c r="I59" s="9" t="s">
        <v>324</v>
      </c>
      <c r="J59" s="23"/>
      <c r="K59" s="9"/>
      <c r="L59" s="9"/>
      <c r="M59" s="11">
        <v>17072</v>
      </c>
      <c r="N59" s="11">
        <v>17072</v>
      </c>
      <c r="O59" s="11">
        <v>0</v>
      </c>
      <c r="P59" s="11"/>
      <c r="Q59" s="11">
        <v>0</v>
      </c>
      <c r="R59" s="11">
        <v>0</v>
      </c>
      <c r="S59" s="62"/>
      <c r="T59" s="96">
        <v>0</v>
      </c>
      <c r="U59" s="96">
        <v>0</v>
      </c>
      <c r="V59" s="96"/>
      <c r="W59" s="96">
        <v>0</v>
      </c>
      <c r="X59" s="97"/>
    </row>
    <row r="60" spans="1:24" ht="108.75" customHeight="1">
      <c r="A60" s="8" t="s">
        <v>57</v>
      </c>
      <c r="B60" s="9" t="s">
        <v>78</v>
      </c>
      <c r="C60" s="9" t="s">
        <v>101</v>
      </c>
      <c r="D60" s="9" t="s">
        <v>481</v>
      </c>
      <c r="E60" s="9" t="s">
        <v>102</v>
      </c>
      <c r="F60" s="9" t="s">
        <v>178</v>
      </c>
      <c r="G60" s="9" t="s">
        <v>79</v>
      </c>
      <c r="H60" s="9" t="s">
        <v>80</v>
      </c>
      <c r="I60" s="9" t="s">
        <v>81</v>
      </c>
      <c r="J60" s="23"/>
      <c r="K60" s="9"/>
      <c r="L60" s="9"/>
      <c r="M60" s="11">
        <v>2448</v>
      </c>
      <c r="N60" s="11">
        <v>1836</v>
      </c>
      <c r="O60" s="11">
        <f>2569</f>
        <v>2569</v>
      </c>
      <c r="P60" s="11"/>
      <c r="Q60" s="11">
        <v>9431</v>
      </c>
      <c r="R60" s="11">
        <v>2405</v>
      </c>
      <c r="S60" s="62"/>
      <c r="T60" s="96">
        <v>2405</v>
      </c>
      <c r="U60" s="96">
        <v>2405</v>
      </c>
      <c r="V60" s="96"/>
      <c r="W60" s="96">
        <v>2405</v>
      </c>
      <c r="X60" s="97"/>
    </row>
    <row r="61" spans="1:24" ht="111.75" customHeight="1">
      <c r="A61" s="8" t="s">
        <v>58</v>
      </c>
      <c r="B61" s="9" t="s">
        <v>82</v>
      </c>
      <c r="C61" s="9" t="s">
        <v>83</v>
      </c>
      <c r="D61" s="9" t="s">
        <v>481</v>
      </c>
      <c r="E61" s="9" t="s">
        <v>102</v>
      </c>
      <c r="F61" s="9" t="s">
        <v>178</v>
      </c>
      <c r="G61" s="9" t="s">
        <v>421</v>
      </c>
      <c r="H61" s="9" t="s">
        <v>422</v>
      </c>
      <c r="I61" s="9" t="s">
        <v>423</v>
      </c>
      <c r="J61" s="23"/>
      <c r="K61" s="9"/>
      <c r="L61" s="9"/>
      <c r="M61" s="11">
        <v>73210</v>
      </c>
      <c r="N61" s="11">
        <v>72913</v>
      </c>
      <c r="O61" s="11">
        <v>5709</v>
      </c>
      <c r="P61" s="11"/>
      <c r="Q61" s="11">
        <v>13686</v>
      </c>
      <c r="R61" s="11">
        <v>5412</v>
      </c>
      <c r="S61" s="62"/>
      <c r="T61" s="96">
        <v>5412</v>
      </c>
      <c r="U61" s="96">
        <v>5412</v>
      </c>
      <c r="V61" s="96"/>
      <c r="W61" s="96">
        <v>5412</v>
      </c>
      <c r="X61" s="97"/>
    </row>
    <row r="62" spans="1:24" ht="117.75" customHeight="1">
      <c r="A62" s="8" t="s">
        <v>59</v>
      </c>
      <c r="B62" s="9" t="s">
        <v>424</v>
      </c>
      <c r="C62" s="9" t="s">
        <v>107</v>
      </c>
      <c r="D62" s="9" t="s">
        <v>481</v>
      </c>
      <c r="E62" s="9" t="s">
        <v>102</v>
      </c>
      <c r="F62" s="9" t="s">
        <v>178</v>
      </c>
      <c r="G62" s="9" t="s">
        <v>94</v>
      </c>
      <c r="H62" s="9" t="s">
        <v>425</v>
      </c>
      <c r="I62" s="9" t="s">
        <v>423</v>
      </c>
      <c r="J62" s="25" t="s">
        <v>75</v>
      </c>
      <c r="K62" s="9" t="s">
        <v>76</v>
      </c>
      <c r="L62" s="9" t="s">
        <v>77</v>
      </c>
      <c r="M62" s="11">
        <v>55291</v>
      </c>
      <c r="N62" s="11">
        <v>54776</v>
      </c>
      <c r="O62" s="11">
        <v>69619</v>
      </c>
      <c r="P62" s="11"/>
      <c r="Q62" s="11">
        <v>76196</v>
      </c>
      <c r="R62" s="11">
        <v>76907</v>
      </c>
      <c r="S62" s="62"/>
      <c r="T62" s="96">
        <v>82537</v>
      </c>
      <c r="U62" s="96">
        <v>82537</v>
      </c>
      <c r="V62" s="96"/>
      <c r="W62" s="96">
        <v>82537</v>
      </c>
      <c r="X62" s="97"/>
    </row>
    <row r="63" spans="1:24" ht="113.25" customHeight="1">
      <c r="A63" s="8" t="s">
        <v>95</v>
      </c>
      <c r="B63" s="9" t="s">
        <v>106</v>
      </c>
      <c r="C63" s="9" t="s">
        <v>107</v>
      </c>
      <c r="D63" s="9" t="s">
        <v>481</v>
      </c>
      <c r="E63" s="9" t="s">
        <v>102</v>
      </c>
      <c r="F63" s="9" t="s">
        <v>178</v>
      </c>
      <c r="G63" s="9" t="s">
        <v>94</v>
      </c>
      <c r="H63" s="9" t="s">
        <v>425</v>
      </c>
      <c r="I63" s="9" t="s">
        <v>423</v>
      </c>
      <c r="J63" s="25" t="s">
        <v>75</v>
      </c>
      <c r="K63" s="9" t="s">
        <v>76</v>
      </c>
      <c r="L63" s="9" t="s">
        <v>77</v>
      </c>
      <c r="M63" s="11">
        <v>3678</v>
      </c>
      <c r="N63" s="11">
        <v>3098</v>
      </c>
      <c r="O63" s="11">
        <v>3672</v>
      </c>
      <c r="P63" s="11"/>
      <c r="Q63" s="11">
        <v>4557</v>
      </c>
      <c r="R63" s="11">
        <v>4123</v>
      </c>
      <c r="S63" s="62"/>
      <c r="T63" s="96">
        <v>4123</v>
      </c>
      <c r="U63" s="96">
        <v>4123</v>
      </c>
      <c r="V63" s="96"/>
      <c r="W63" s="96">
        <v>4123</v>
      </c>
      <c r="X63" s="97"/>
    </row>
    <row r="64" spans="1:24" ht="267.75" hidden="1">
      <c r="A64" s="8" t="s">
        <v>60</v>
      </c>
      <c r="B64" s="9" t="s">
        <v>248</v>
      </c>
      <c r="C64" s="9" t="s">
        <v>107</v>
      </c>
      <c r="D64" s="9" t="s">
        <v>249</v>
      </c>
      <c r="E64" s="9" t="s">
        <v>450</v>
      </c>
      <c r="F64" s="9" t="s">
        <v>250</v>
      </c>
      <c r="G64" s="9"/>
      <c r="H64" s="9"/>
      <c r="I64" s="9"/>
      <c r="J64" s="25" t="s">
        <v>448</v>
      </c>
      <c r="K64" s="9" t="s">
        <v>76</v>
      </c>
      <c r="L64" s="9" t="s">
        <v>77</v>
      </c>
      <c r="M64" s="11"/>
      <c r="N64" s="11"/>
      <c r="O64" s="11"/>
      <c r="P64" s="11"/>
      <c r="Q64" s="11"/>
      <c r="R64" s="11"/>
      <c r="S64" s="62"/>
      <c r="T64" s="96"/>
      <c r="U64" s="96"/>
      <c r="V64" s="96"/>
      <c r="W64" s="96"/>
      <c r="X64" s="97"/>
    </row>
    <row r="65" spans="1:24" ht="136.5" customHeight="1">
      <c r="A65" s="8" t="s">
        <v>61</v>
      </c>
      <c r="B65" s="9" t="s">
        <v>426</v>
      </c>
      <c r="C65" s="9" t="s">
        <v>427</v>
      </c>
      <c r="D65" s="9" t="s">
        <v>481</v>
      </c>
      <c r="E65" s="9" t="s">
        <v>102</v>
      </c>
      <c r="F65" s="9" t="s">
        <v>178</v>
      </c>
      <c r="G65" s="9" t="s">
        <v>331</v>
      </c>
      <c r="H65" s="9" t="s">
        <v>332</v>
      </c>
      <c r="I65" s="9" t="s">
        <v>333</v>
      </c>
      <c r="J65" s="30"/>
      <c r="K65" s="15"/>
      <c r="L65" s="15"/>
      <c r="M65" s="31">
        <v>57</v>
      </c>
      <c r="N65" s="31">
        <v>13</v>
      </c>
      <c r="O65" s="31">
        <f>75+100</f>
        <v>175</v>
      </c>
      <c r="P65" s="31"/>
      <c r="Q65" s="31">
        <v>122</v>
      </c>
      <c r="R65" s="31">
        <v>175</v>
      </c>
      <c r="S65" s="63"/>
      <c r="T65" s="98">
        <v>175</v>
      </c>
      <c r="U65" s="98">
        <v>175</v>
      </c>
      <c r="V65" s="98"/>
      <c r="W65" s="98">
        <v>175</v>
      </c>
      <c r="X65" s="99"/>
    </row>
    <row r="66" spans="1:24" ht="378" customHeight="1">
      <c r="A66" s="144" t="s">
        <v>62</v>
      </c>
      <c r="B66" s="148" t="s">
        <v>334</v>
      </c>
      <c r="C66" s="148" t="s">
        <v>83</v>
      </c>
      <c r="D66" s="146" t="s">
        <v>200</v>
      </c>
      <c r="E66" s="146" t="s">
        <v>445</v>
      </c>
      <c r="F66" s="146" t="s">
        <v>201</v>
      </c>
      <c r="G66" s="146" t="s">
        <v>202</v>
      </c>
      <c r="H66" s="146" t="s">
        <v>203</v>
      </c>
      <c r="I66" s="177" t="s">
        <v>204</v>
      </c>
      <c r="J66" s="17" t="s">
        <v>446</v>
      </c>
      <c r="K66" s="18" t="s">
        <v>76</v>
      </c>
      <c r="L66" s="32">
        <v>39630</v>
      </c>
      <c r="M66" s="11">
        <v>57500</v>
      </c>
      <c r="N66" s="11">
        <v>55358</v>
      </c>
      <c r="O66" s="11">
        <v>82731</v>
      </c>
      <c r="P66" s="11"/>
      <c r="Q66" s="11">
        <v>92866</v>
      </c>
      <c r="R66" s="11">
        <v>59923</v>
      </c>
      <c r="S66" s="62"/>
      <c r="T66" s="96">
        <v>66274</v>
      </c>
      <c r="U66" s="96">
        <v>66274</v>
      </c>
      <c r="V66" s="96"/>
      <c r="W66" s="96">
        <v>66274</v>
      </c>
      <c r="X66" s="97"/>
    </row>
    <row r="67" spans="1:24" ht="205.5" customHeight="1">
      <c r="A67" s="145"/>
      <c r="B67" s="149"/>
      <c r="C67" s="149"/>
      <c r="D67" s="147"/>
      <c r="E67" s="147"/>
      <c r="F67" s="147"/>
      <c r="G67" s="147"/>
      <c r="H67" s="147"/>
      <c r="I67" s="178"/>
      <c r="J67" s="33" t="s">
        <v>447</v>
      </c>
      <c r="K67" s="19" t="s">
        <v>449</v>
      </c>
      <c r="L67" s="34">
        <v>39722</v>
      </c>
      <c r="M67" s="35"/>
      <c r="N67" s="35"/>
      <c r="O67" s="36"/>
      <c r="P67" s="36"/>
      <c r="Q67" s="36"/>
      <c r="R67" s="36"/>
      <c r="S67" s="64"/>
      <c r="T67" s="100"/>
      <c r="U67" s="100"/>
      <c r="V67" s="100"/>
      <c r="W67" s="100"/>
      <c r="X67" s="101"/>
    </row>
    <row r="68" spans="1:24" ht="144.75" customHeight="1">
      <c r="A68" s="8" t="s">
        <v>131</v>
      </c>
      <c r="B68" s="9" t="s">
        <v>205</v>
      </c>
      <c r="C68" s="9" t="s">
        <v>83</v>
      </c>
      <c r="D68" s="9" t="s">
        <v>481</v>
      </c>
      <c r="E68" s="9" t="s">
        <v>102</v>
      </c>
      <c r="F68" s="9" t="s">
        <v>178</v>
      </c>
      <c r="G68" s="9" t="s">
        <v>206</v>
      </c>
      <c r="H68" s="9" t="s">
        <v>207</v>
      </c>
      <c r="I68" s="9" t="s">
        <v>333</v>
      </c>
      <c r="J68" s="27"/>
      <c r="K68" s="22"/>
      <c r="L68" s="22"/>
      <c r="M68" s="35">
        <v>438</v>
      </c>
      <c r="N68" s="35">
        <v>175</v>
      </c>
      <c r="O68" s="35">
        <v>294</v>
      </c>
      <c r="P68" s="35"/>
      <c r="Q68" s="35">
        <v>334</v>
      </c>
      <c r="R68" s="35">
        <v>322</v>
      </c>
      <c r="S68" s="65"/>
      <c r="T68" s="102">
        <v>356</v>
      </c>
      <c r="U68" s="102">
        <v>356</v>
      </c>
      <c r="V68" s="102"/>
      <c r="W68" s="102">
        <v>356</v>
      </c>
      <c r="X68" s="101"/>
    </row>
    <row r="69" spans="1:24" ht="141.75">
      <c r="A69" s="8" t="s">
        <v>488</v>
      </c>
      <c r="B69" s="9" t="s">
        <v>489</v>
      </c>
      <c r="C69" s="9" t="s">
        <v>490</v>
      </c>
      <c r="D69" s="9" t="s">
        <v>481</v>
      </c>
      <c r="E69" s="9" t="s">
        <v>102</v>
      </c>
      <c r="F69" s="9" t="s">
        <v>178</v>
      </c>
      <c r="G69" s="9" t="s">
        <v>243</v>
      </c>
      <c r="H69" s="9" t="s">
        <v>261</v>
      </c>
      <c r="I69" s="9" t="s">
        <v>244</v>
      </c>
      <c r="J69" s="23"/>
      <c r="K69" s="9"/>
      <c r="L69" s="9"/>
      <c r="M69" s="11">
        <v>2230</v>
      </c>
      <c r="N69" s="11">
        <v>2040</v>
      </c>
      <c r="O69" s="11">
        <v>1964</v>
      </c>
      <c r="P69" s="11"/>
      <c r="Q69" s="11">
        <v>2039</v>
      </c>
      <c r="R69" s="11">
        <v>1775</v>
      </c>
      <c r="S69" s="62"/>
      <c r="T69" s="96">
        <v>1775</v>
      </c>
      <c r="U69" s="96">
        <v>1775</v>
      </c>
      <c r="V69" s="96"/>
      <c r="W69" s="96">
        <v>1775</v>
      </c>
      <c r="X69" s="97"/>
    </row>
    <row r="70" spans="1:24" ht="204.75" hidden="1">
      <c r="A70" s="8" t="s">
        <v>133</v>
      </c>
      <c r="B70" s="9" t="s">
        <v>208</v>
      </c>
      <c r="C70" s="9" t="s">
        <v>83</v>
      </c>
      <c r="D70" s="9" t="s">
        <v>209</v>
      </c>
      <c r="E70" s="9" t="s">
        <v>444</v>
      </c>
      <c r="F70" s="9" t="s">
        <v>210</v>
      </c>
      <c r="G70" s="9" t="s">
        <v>485</v>
      </c>
      <c r="H70" s="9" t="s">
        <v>486</v>
      </c>
      <c r="I70" s="9" t="s">
        <v>487</v>
      </c>
      <c r="J70" s="23"/>
      <c r="K70" s="9"/>
      <c r="L70" s="9"/>
      <c r="M70" s="11"/>
      <c r="N70" s="11"/>
      <c r="O70" s="11"/>
      <c r="P70" s="11"/>
      <c r="Q70" s="11"/>
      <c r="R70" s="11"/>
      <c r="S70" s="62"/>
      <c r="T70" s="96"/>
      <c r="U70" s="96"/>
      <c r="V70" s="96"/>
      <c r="W70" s="96"/>
      <c r="X70" s="97"/>
    </row>
    <row r="71" spans="1:24" ht="112.5" customHeight="1">
      <c r="A71" s="8" t="s">
        <v>134</v>
      </c>
      <c r="B71" s="9" t="s">
        <v>221</v>
      </c>
      <c r="C71" s="9">
        <v>113</v>
      </c>
      <c r="D71" s="9" t="s">
        <v>481</v>
      </c>
      <c r="E71" s="9" t="s">
        <v>102</v>
      </c>
      <c r="F71" s="9" t="s">
        <v>178</v>
      </c>
      <c r="G71" s="9" t="s">
        <v>222</v>
      </c>
      <c r="H71" s="9" t="s">
        <v>261</v>
      </c>
      <c r="I71" s="9" t="s">
        <v>223</v>
      </c>
      <c r="J71" s="23"/>
      <c r="K71" s="9"/>
      <c r="L71" s="9"/>
      <c r="M71" s="11">
        <v>8091</v>
      </c>
      <c r="N71" s="11">
        <v>7928</v>
      </c>
      <c r="O71" s="11">
        <f>6563+162</f>
        <v>6725</v>
      </c>
      <c r="P71" s="11"/>
      <c r="Q71" s="11">
        <v>6830</v>
      </c>
      <c r="R71" s="11">
        <v>6563</v>
      </c>
      <c r="S71" s="62"/>
      <c r="T71" s="96">
        <v>6563</v>
      </c>
      <c r="U71" s="96">
        <v>6563</v>
      </c>
      <c r="V71" s="96"/>
      <c r="W71" s="96">
        <v>6563</v>
      </c>
      <c r="X71" s="97"/>
    </row>
    <row r="72" spans="1:24" ht="192" customHeight="1">
      <c r="A72" s="8" t="s">
        <v>135</v>
      </c>
      <c r="B72" s="9" t="s">
        <v>538</v>
      </c>
      <c r="C72" s="9" t="s">
        <v>539</v>
      </c>
      <c r="D72" s="9" t="s">
        <v>540</v>
      </c>
      <c r="E72" s="9" t="s">
        <v>451</v>
      </c>
      <c r="F72" s="9" t="s">
        <v>63</v>
      </c>
      <c r="G72" s="9"/>
      <c r="H72" s="9"/>
      <c r="I72" s="9"/>
      <c r="J72" s="23"/>
      <c r="K72" s="9"/>
      <c r="L72" s="9"/>
      <c r="M72" s="11">
        <v>489</v>
      </c>
      <c r="N72" s="11">
        <v>4</v>
      </c>
      <c r="O72" s="11"/>
      <c r="P72" s="11"/>
      <c r="Q72" s="11"/>
      <c r="R72" s="11"/>
      <c r="S72" s="62"/>
      <c r="T72" s="96"/>
      <c r="U72" s="96"/>
      <c r="V72" s="96"/>
      <c r="W72" s="96"/>
      <c r="X72" s="97"/>
    </row>
    <row r="73" spans="1:24" ht="174" customHeight="1">
      <c r="A73" s="8" t="s">
        <v>136</v>
      </c>
      <c r="B73" s="9" t="s">
        <v>100</v>
      </c>
      <c r="C73" s="9" t="s">
        <v>101</v>
      </c>
      <c r="D73" s="9" t="s">
        <v>481</v>
      </c>
      <c r="E73" s="9" t="s">
        <v>102</v>
      </c>
      <c r="F73" s="9" t="s">
        <v>178</v>
      </c>
      <c r="G73" s="9" t="s">
        <v>103</v>
      </c>
      <c r="H73" s="9" t="s">
        <v>104</v>
      </c>
      <c r="I73" s="9" t="s">
        <v>105</v>
      </c>
      <c r="J73" s="23"/>
      <c r="K73" s="9"/>
      <c r="L73" s="9"/>
      <c r="M73" s="11">
        <v>500329</v>
      </c>
      <c r="N73" s="11">
        <v>497371</v>
      </c>
      <c r="O73" s="11">
        <v>504558</v>
      </c>
      <c r="P73" s="11"/>
      <c r="Q73" s="11">
        <v>565197</v>
      </c>
      <c r="R73" s="11">
        <v>501601</v>
      </c>
      <c r="S73" s="62"/>
      <c r="T73" s="96">
        <v>501601</v>
      </c>
      <c r="U73" s="96">
        <v>501601</v>
      </c>
      <c r="V73" s="96"/>
      <c r="W73" s="96">
        <v>501601</v>
      </c>
      <c r="X73" s="97"/>
    </row>
    <row r="74" spans="1:24" ht="333" customHeight="1">
      <c r="A74" s="8" t="s">
        <v>137</v>
      </c>
      <c r="B74" s="9" t="s">
        <v>251</v>
      </c>
      <c r="C74" s="9" t="s">
        <v>101</v>
      </c>
      <c r="D74" s="9" t="s">
        <v>252</v>
      </c>
      <c r="E74" s="9" t="s">
        <v>452</v>
      </c>
      <c r="F74" s="9" t="s">
        <v>217</v>
      </c>
      <c r="G74" s="9"/>
      <c r="H74" s="9"/>
      <c r="I74" s="9"/>
      <c r="J74" s="23"/>
      <c r="K74" s="9"/>
      <c r="L74" s="9"/>
      <c r="M74" s="11">
        <v>14702</v>
      </c>
      <c r="N74" s="11">
        <v>13599</v>
      </c>
      <c r="O74" s="11">
        <v>14222</v>
      </c>
      <c r="P74" s="11"/>
      <c r="Q74" s="11">
        <v>14222</v>
      </c>
      <c r="R74" s="11"/>
      <c r="S74" s="62"/>
      <c r="T74" s="96"/>
      <c r="U74" s="96"/>
      <c r="V74" s="96"/>
      <c r="W74" s="96"/>
      <c r="X74" s="97"/>
    </row>
    <row r="75" spans="1:24" ht="204.75" customHeight="1" hidden="1">
      <c r="A75" s="8" t="s">
        <v>434</v>
      </c>
      <c r="B75" s="9" t="s">
        <v>64</v>
      </c>
      <c r="C75" s="24" t="s">
        <v>432</v>
      </c>
      <c r="D75" s="9" t="s">
        <v>65</v>
      </c>
      <c r="E75" s="9" t="s">
        <v>453</v>
      </c>
      <c r="F75" s="9" t="s">
        <v>66</v>
      </c>
      <c r="G75" s="9" t="s">
        <v>67</v>
      </c>
      <c r="H75" s="9" t="s">
        <v>104</v>
      </c>
      <c r="I75" s="9" t="s">
        <v>68</v>
      </c>
      <c r="J75" s="23"/>
      <c r="K75" s="9"/>
      <c r="L75" s="9"/>
      <c r="M75" s="11"/>
      <c r="N75" s="11"/>
      <c r="O75" s="11"/>
      <c r="P75" s="11"/>
      <c r="Q75" s="11"/>
      <c r="R75" s="11"/>
      <c r="S75" s="62"/>
      <c r="T75" s="96"/>
      <c r="U75" s="96"/>
      <c r="V75" s="96"/>
      <c r="W75" s="96"/>
      <c r="X75" s="97"/>
    </row>
    <row r="76" spans="1:24" ht="291" customHeight="1">
      <c r="A76" s="8" t="s">
        <v>435</v>
      </c>
      <c r="B76" s="9" t="s">
        <v>224</v>
      </c>
      <c r="C76" s="9" t="s">
        <v>107</v>
      </c>
      <c r="D76" s="9" t="s">
        <v>225</v>
      </c>
      <c r="E76" s="9" t="s">
        <v>454</v>
      </c>
      <c r="F76" s="9" t="s">
        <v>520</v>
      </c>
      <c r="G76" s="9" t="s">
        <v>521</v>
      </c>
      <c r="H76" s="9" t="s">
        <v>522</v>
      </c>
      <c r="I76" s="9" t="s">
        <v>523</v>
      </c>
      <c r="J76" s="23" t="s">
        <v>536</v>
      </c>
      <c r="K76" s="9" t="s">
        <v>12</v>
      </c>
      <c r="L76" s="9" t="s">
        <v>537</v>
      </c>
      <c r="M76" s="11">
        <f>17266+758</f>
        <v>18024</v>
      </c>
      <c r="N76" s="11">
        <v>17266</v>
      </c>
      <c r="O76" s="11">
        <v>19335</v>
      </c>
      <c r="P76" s="11"/>
      <c r="Q76" s="11">
        <v>23686</v>
      </c>
      <c r="R76" s="11">
        <v>7799</v>
      </c>
      <c r="S76" s="62"/>
      <c r="T76" s="96">
        <v>7799</v>
      </c>
      <c r="U76" s="96">
        <v>7799</v>
      </c>
      <c r="V76" s="96"/>
      <c r="W76" s="96">
        <v>7799</v>
      </c>
      <c r="X76" s="97"/>
    </row>
    <row r="77" spans="1:24" ht="126">
      <c r="A77" s="8" t="s">
        <v>436</v>
      </c>
      <c r="B77" s="9" t="s">
        <v>245</v>
      </c>
      <c r="C77" s="9" t="s">
        <v>490</v>
      </c>
      <c r="D77" s="9" t="s">
        <v>481</v>
      </c>
      <c r="E77" s="9" t="s">
        <v>102</v>
      </c>
      <c r="F77" s="9" t="s">
        <v>178</v>
      </c>
      <c r="G77" s="9" t="s">
        <v>246</v>
      </c>
      <c r="H77" s="9" t="s">
        <v>261</v>
      </c>
      <c r="I77" s="9" t="s">
        <v>247</v>
      </c>
      <c r="J77" s="23"/>
      <c r="K77" s="9"/>
      <c r="L77" s="9"/>
      <c r="M77" s="11">
        <v>895</v>
      </c>
      <c r="N77" s="11">
        <v>855</v>
      </c>
      <c r="O77" s="11">
        <v>864</v>
      </c>
      <c r="P77" s="11"/>
      <c r="Q77" s="11">
        <v>979</v>
      </c>
      <c r="R77" s="11">
        <v>825</v>
      </c>
      <c r="S77" s="62"/>
      <c r="T77" s="96">
        <v>825</v>
      </c>
      <c r="U77" s="96">
        <v>825</v>
      </c>
      <c r="V77" s="96"/>
      <c r="W77" s="96">
        <v>825</v>
      </c>
      <c r="X77" s="97"/>
    </row>
    <row r="78" spans="1:24" ht="112.5" customHeight="1">
      <c r="A78" s="8" t="s">
        <v>437</v>
      </c>
      <c r="B78" s="9"/>
      <c r="C78" s="9">
        <v>1003</v>
      </c>
      <c r="D78" s="9"/>
      <c r="E78" s="9"/>
      <c r="F78" s="9"/>
      <c r="G78" s="9"/>
      <c r="H78" s="9"/>
      <c r="I78" s="9"/>
      <c r="J78" s="23"/>
      <c r="K78" s="9"/>
      <c r="L78" s="9"/>
      <c r="M78" s="11">
        <v>1767</v>
      </c>
      <c r="N78" s="11">
        <v>942</v>
      </c>
      <c r="O78" s="11">
        <v>1055</v>
      </c>
      <c r="P78" s="11"/>
      <c r="Q78" s="11">
        <v>723</v>
      </c>
      <c r="R78" s="11">
        <v>1119</v>
      </c>
      <c r="S78" s="62"/>
      <c r="T78" s="96">
        <v>1238</v>
      </c>
      <c r="U78" s="96">
        <v>1238</v>
      </c>
      <c r="V78" s="96"/>
      <c r="W78" s="96">
        <v>1238</v>
      </c>
      <c r="X78" s="97"/>
    </row>
    <row r="79" spans="1:24" ht="283.5">
      <c r="A79" s="8" t="s">
        <v>438</v>
      </c>
      <c r="B79" s="9" t="s">
        <v>69</v>
      </c>
      <c r="C79" s="9" t="s">
        <v>70</v>
      </c>
      <c r="D79" s="9" t="s">
        <v>534</v>
      </c>
      <c r="E79" s="9" t="s">
        <v>188</v>
      </c>
      <c r="F79" s="9" t="s">
        <v>39</v>
      </c>
      <c r="G79" s="9" t="s">
        <v>40</v>
      </c>
      <c r="H79" s="9" t="s">
        <v>76</v>
      </c>
      <c r="I79" s="9" t="s">
        <v>41</v>
      </c>
      <c r="J79" s="23"/>
      <c r="K79" s="9"/>
      <c r="L79" s="9"/>
      <c r="M79" s="11">
        <v>16024</v>
      </c>
      <c r="N79" s="11">
        <v>14604</v>
      </c>
      <c r="O79" s="11">
        <v>19200</v>
      </c>
      <c r="P79" s="11"/>
      <c r="Q79" s="11"/>
      <c r="R79" s="11">
        <v>16024</v>
      </c>
      <c r="S79" s="62"/>
      <c r="T79" s="96">
        <v>16024</v>
      </c>
      <c r="U79" s="96">
        <v>16024</v>
      </c>
      <c r="V79" s="96"/>
      <c r="W79" s="96">
        <v>16024</v>
      </c>
      <c r="X79" s="97"/>
    </row>
    <row r="80" spans="1:24" ht="330.75" customHeight="1">
      <c r="A80" s="8" t="s">
        <v>439</v>
      </c>
      <c r="B80" s="9" t="s">
        <v>42</v>
      </c>
      <c r="C80" s="9" t="s">
        <v>490</v>
      </c>
      <c r="D80" s="9" t="s">
        <v>481</v>
      </c>
      <c r="E80" s="9" t="s">
        <v>102</v>
      </c>
      <c r="F80" s="9" t="s">
        <v>178</v>
      </c>
      <c r="G80" s="9" t="s">
        <v>43</v>
      </c>
      <c r="H80" s="9" t="s">
        <v>10</v>
      </c>
      <c r="I80" s="9" t="s">
        <v>428</v>
      </c>
      <c r="J80" s="25" t="s">
        <v>448</v>
      </c>
      <c r="K80" s="9" t="s">
        <v>76</v>
      </c>
      <c r="L80" s="9" t="s">
        <v>77</v>
      </c>
      <c r="M80" s="11">
        <v>4702</v>
      </c>
      <c r="N80" s="11">
        <v>3649</v>
      </c>
      <c r="O80" s="11">
        <v>4861</v>
      </c>
      <c r="P80" s="11"/>
      <c r="Q80" s="11">
        <v>4592</v>
      </c>
      <c r="R80" s="11">
        <v>3808</v>
      </c>
      <c r="S80" s="62"/>
      <c r="T80" s="96">
        <v>3808</v>
      </c>
      <c r="U80" s="96">
        <v>3808</v>
      </c>
      <c r="V80" s="96"/>
      <c r="W80" s="96">
        <v>3808</v>
      </c>
      <c r="X80" s="97"/>
    </row>
    <row r="81" spans="1:24" ht="106.5" customHeight="1">
      <c r="A81" s="8" t="s">
        <v>327</v>
      </c>
      <c r="B81" s="9"/>
      <c r="C81" s="24" t="s">
        <v>114</v>
      </c>
      <c r="D81" s="9" t="s">
        <v>481</v>
      </c>
      <c r="E81" s="9" t="s">
        <v>102</v>
      </c>
      <c r="F81" s="9" t="s">
        <v>178</v>
      </c>
      <c r="G81" s="9"/>
      <c r="H81" s="9"/>
      <c r="I81" s="9"/>
      <c r="J81" s="23"/>
      <c r="K81" s="9"/>
      <c r="L81" s="9"/>
      <c r="M81" s="11">
        <v>441</v>
      </c>
      <c r="N81" s="11">
        <v>438</v>
      </c>
      <c r="O81" s="11">
        <v>447</v>
      </c>
      <c r="P81" s="11"/>
      <c r="Q81" s="11">
        <v>470</v>
      </c>
      <c r="R81" s="11">
        <v>441</v>
      </c>
      <c r="S81" s="62"/>
      <c r="T81" s="96">
        <v>441</v>
      </c>
      <c r="U81" s="96">
        <v>441</v>
      </c>
      <c r="V81" s="96"/>
      <c r="W81" s="96">
        <v>441</v>
      </c>
      <c r="X81" s="97"/>
    </row>
    <row r="82" spans="1:24" ht="143.25" customHeight="1">
      <c r="A82" s="37" t="s">
        <v>271</v>
      </c>
      <c r="B82" s="22"/>
      <c r="C82" s="117" t="s">
        <v>114</v>
      </c>
      <c r="D82" s="22" t="s">
        <v>272</v>
      </c>
      <c r="E82" s="22" t="s">
        <v>273</v>
      </c>
      <c r="F82" s="20" t="s">
        <v>274</v>
      </c>
      <c r="G82" s="22" t="s">
        <v>275</v>
      </c>
      <c r="H82" s="22" t="s">
        <v>276</v>
      </c>
      <c r="I82" s="22" t="s">
        <v>277</v>
      </c>
      <c r="J82" s="27"/>
      <c r="K82" s="22"/>
      <c r="L82" s="22"/>
      <c r="M82" s="35"/>
      <c r="N82" s="35"/>
      <c r="O82" s="35">
        <v>1445</v>
      </c>
      <c r="P82" s="35"/>
      <c r="Q82" s="35">
        <v>7491</v>
      </c>
      <c r="R82" s="35"/>
      <c r="S82" s="65"/>
      <c r="T82" s="102"/>
      <c r="U82" s="102"/>
      <c r="V82" s="102"/>
      <c r="W82" s="102"/>
      <c r="X82" s="101"/>
    </row>
    <row r="83" spans="1:24" ht="108">
      <c r="A83" s="37" t="s">
        <v>429</v>
      </c>
      <c r="B83" s="22" t="s">
        <v>430</v>
      </c>
      <c r="C83" s="38"/>
      <c r="D83" s="22"/>
      <c r="E83" s="22"/>
      <c r="F83" s="22"/>
      <c r="G83" s="22"/>
      <c r="H83" s="22"/>
      <c r="I83" s="22"/>
      <c r="J83" s="27"/>
      <c r="K83" s="22"/>
      <c r="L83" s="22"/>
      <c r="M83" s="35">
        <f aca="true" t="shared" si="5" ref="M83:W83">SUM(M85:M106)</f>
        <v>527741</v>
      </c>
      <c r="N83" s="35">
        <f t="shared" si="5"/>
        <v>499143</v>
      </c>
      <c r="O83" s="35">
        <f>SUM(O85:O107)</f>
        <v>640336</v>
      </c>
      <c r="P83" s="35">
        <f t="shared" si="5"/>
        <v>0.1350221352642242</v>
      </c>
      <c r="Q83" s="35">
        <f t="shared" si="5"/>
        <v>683151</v>
      </c>
      <c r="R83" s="35">
        <f t="shared" si="5"/>
        <v>0</v>
      </c>
      <c r="S83" s="35">
        <f t="shared" si="5"/>
        <v>311827.086321379</v>
      </c>
      <c r="T83" s="102">
        <f t="shared" si="5"/>
        <v>331157.3007788517</v>
      </c>
      <c r="U83" s="102">
        <f t="shared" si="5"/>
        <v>0</v>
      </c>
      <c r="V83" s="102">
        <f t="shared" si="5"/>
        <v>331157.3007788517</v>
      </c>
      <c r="W83" s="102">
        <f t="shared" si="5"/>
        <v>331157.3007788517</v>
      </c>
      <c r="X83" s="101"/>
    </row>
    <row r="84" spans="1:24" ht="24" customHeight="1" hidden="1">
      <c r="A84" s="37" t="s">
        <v>345</v>
      </c>
      <c r="B84" s="22"/>
      <c r="C84" s="22"/>
      <c r="D84" s="22"/>
      <c r="E84" s="22"/>
      <c r="F84" s="22"/>
      <c r="G84" s="22"/>
      <c r="H84" s="22"/>
      <c r="I84" s="22"/>
      <c r="J84" s="51"/>
      <c r="K84" s="22"/>
      <c r="L84" s="22"/>
      <c r="M84" s="35"/>
      <c r="N84" s="35"/>
      <c r="O84" s="35"/>
      <c r="P84" s="35"/>
      <c r="Q84" s="35"/>
      <c r="R84" s="35"/>
      <c r="S84" s="65"/>
      <c r="T84" s="102"/>
      <c r="U84" s="102"/>
      <c r="V84" s="102"/>
      <c r="W84" s="102"/>
      <c r="X84" s="101"/>
    </row>
    <row r="85" spans="1:24" ht="173.25" customHeight="1">
      <c r="A85" s="144" t="s">
        <v>346</v>
      </c>
      <c r="B85" s="146"/>
      <c r="C85" s="157" t="s">
        <v>215</v>
      </c>
      <c r="D85" s="146" t="s">
        <v>46</v>
      </c>
      <c r="E85" s="146" t="s">
        <v>47</v>
      </c>
      <c r="F85" s="155" t="s">
        <v>48</v>
      </c>
      <c r="G85" s="146" t="s">
        <v>129</v>
      </c>
      <c r="H85" s="146" t="s">
        <v>76</v>
      </c>
      <c r="I85" s="146" t="s">
        <v>49</v>
      </c>
      <c r="J85" s="26" t="s">
        <v>50</v>
      </c>
      <c r="K85" s="26" t="s">
        <v>76</v>
      </c>
      <c r="L85" s="26" t="s">
        <v>51</v>
      </c>
      <c r="M85" s="171">
        <f>18612+226258+1731</f>
        <v>246601</v>
      </c>
      <c r="N85" s="171">
        <f>18608+226258+1405</f>
        <v>246271</v>
      </c>
      <c r="O85" s="171">
        <f>21585+258571+2127</f>
        <v>282283</v>
      </c>
      <c r="P85" s="119">
        <f>O85/O121</f>
        <v>0.07001802768941973</v>
      </c>
      <c r="Q85" s="171">
        <v>10000</v>
      </c>
      <c r="R85" s="171"/>
      <c r="S85" s="142">
        <f>P85*S121</f>
        <v>161703.2460761747</v>
      </c>
      <c r="T85" s="168">
        <f>U85+V85</f>
        <v>171727.25797968337</v>
      </c>
      <c r="U85" s="168">
        <v>0</v>
      </c>
      <c r="V85" s="168">
        <f>P85*V121</f>
        <v>171727.25797968337</v>
      </c>
      <c r="W85" s="168">
        <f>T85</f>
        <v>171727.25797968337</v>
      </c>
      <c r="X85" s="166"/>
    </row>
    <row r="86" spans="1:24" ht="192" customHeight="1">
      <c r="A86" s="145"/>
      <c r="B86" s="147"/>
      <c r="C86" s="158"/>
      <c r="D86" s="147"/>
      <c r="E86" s="147"/>
      <c r="F86" s="156"/>
      <c r="G86" s="147"/>
      <c r="H86" s="147"/>
      <c r="I86" s="147"/>
      <c r="J86" s="21" t="s">
        <v>464</v>
      </c>
      <c r="K86" s="21" t="s">
        <v>76</v>
      </c>
      <c r="L86" s="21" t="s">
        <v>465</v>
      </c>
      <c r="M86" s="173"/>
      <c r="N86" s="173"/>
      <c r="O86" s="173"/>
      <c r="P86" s="121"/>
      <c r="Q86" s="173"/>
      <c r="R86" s="173"/>
      <c r="S86" s="143"/>
      <c r="T86" s="170"/>
      <c r="U86" s="170"/>
      <c r="V86" s="170"/>
      <c r="W86" s="170"/>
      <c r="X86" s="167"/>
    </row>
    <row r="87" spans="1:24" ht="110.25" customHeight="1">
      <c r="A87" s="144" t="s">
        <v>500</v>
      </c>
      <c r="B87" s="146" t="s">
        <v>501</v>
      </c>
      <c r="C87" s="146" t="s">
        <v>83</v>
      </c>
      <c r="D87" s="146" t="s">
        <v>481</v>
      </c>
      <c r="E87" s="146" t="s">
        <v>433</v>
      </c>
      <c r="F87" s="146" t="s">
        <v>502</v>
      </c>
      <c r="G87" s="146"/>
      <c r="H87" s="146"/>
      <c r="I87" s="146"/>
      <c r="J87" s="26" t="s">
        <v>515</v>
      </c>
      <c r="K87" s="26" t="s">
        <v>516</v>
      </c>
      <c r="L87" s="26" t="s">
        <v>294</v>
      </c>
      <c r="M87" s="171">
        <v>2593</v>
      </c>
      <c r="N87" s="171">
        <v>2593</v>
      </c>
      <c r="O87" s="171">
        <v>2000</v>
      </c>
      <c r="P87" s="129">
        <f>O87/O121</f>
        <v>0.0004960839135861509</v>
      </c>
      <c r="Q87" s="171">
        <v>2000</v>
      </c>
      <c r="R87" s="171"/>
      <c r="S87" s="142">
        <f>P87*S121</f>
        <v>1145.6817879657979</v>
      </c>
      <c r="T87" s="168">
        <f>U87+V87</f>
        <v>1216.702798111706</v>
      </c>
      <c r="U87" s="168"/>
      <c r="V87" s="168">
        <f>P87*V121</f>
        <v>1216.702798111706</v>
      </c>
      <c r="W87" s="168">
        <f>T87</f>
        <v>1216.702798111706</v>
      </c>
      <c r="X87" s="168"/>
    </row>
    <row r="88" spans="1:24" ht="164.25" customHeight="1">
      <c r="A88" s="145"/>
      <c r="B88" s="147"/>
      <c r="C88" s="147"/>
      <c r="D88" s="147"/>
      <c r="E88" s="147"/>
      <c r="F88" s="147"/>
      <c r="G88" s="147"/>
      <c r="H88" s="147"/>
      <c r="I88" s="147"/>
      <c r="J88" s="21" t="s">
        <v>300</v>
      </c>
      <c r="K88" s="21" t="s">
        <v>295</v>
      </c>
      <c r="L88" s="21" t="s">
        <v>296</v>
      </c>
      <c r="M88" s="173"/>
      <c r="N88" s="173"/>
      <c r="O88" s="173"/>
      <c r="P88" s="121"/>
      <c r="Q88" s="173"/>
      <c r="R88" s="173"/>
      <c r="S88" s="143"/>
      <c r="T88" s="170"/>
      <c r="U88" s="170"/>
      <c r="V88" s="170"/>
      <c r="W88" s="170"/>
      <c r="X88" s="170"/>
    </row>
    <row r="89" spans="1:24" ht="94.5">
      <c r="A89" s="8" t="s">
        <v>503</v>
      </c>
      <c r="B89" s="9" t="s">
        <v>504</v>
      </c>
      <c r="C89" s="9" t="s">
        <v>505</v>
      </c>
      <c r="D89" s="9" t="s">
        <v>481</v>
      </c>
      <c r="E89" s="9" t="s">
        <v>433</v>
      </c>
      <c r="F89" s="9" t="s">
        <v>178</v>
      </c>
      <c r="G89" s="9"/>
      <c r="H89" s="9"/>
      <c r="I89" s="9"/>
      <c r="J89" s="23" t="s">
        <v>52</v>
      </c>
      <c r="K89" s="9" t="s">
        <v>76</v>
      </c>
      <c r="L89" s="9" t="s">
        <v>53</v>
      </c>
      <c r="M89" s="11">
        <v>20145</v>
      </c>
      <c r="N89" s="11">
        <v>19337</v>
      </c>
      <c r="O89" s="11">
        <v>20793</v>
      </c>
      <c r="P89" s="11">
        <f>O89/O121</f>
        <v>0.0051575364075984185</v>
      </c>
      <c r="Q89" s="11">
        <v>23067</v>
      </c>
      <c r="R89" s="11"/>
      <c r="S89" s="62">
        <f>P89*S121</f>
        <v>11911.08070858642</v>
      </c>
      <c r="T89" s="96">
        <f>U89+V89</f>
        <v>12649.450640568353</v>
      </c>
      <c r="U89" s="96"/>
      <c r="V89" s="96">
        <f>P89*V121</f>
        <v>12649.450640568353</v>
      </c>
      <c r="W89" s="96">
        <f>T89</f>
        <v>12649.450640568353</v>
      </c>
      <c r="X89" s="97"/>
    </row>
    <row r="90" spans="1:24" ht="122.25" customHeight="1">
      <c r="A90" s="8" t="s">
        <v>506</v>
      </c>
      <c r="B90" s="9" t="s">
        <v>507</v>
      </c>
      <c r="C90" s="24" t="s">
        <v>114</v>
      </c>
      <c r="D90" s="9" t="s">
        <v>481</v>
      </c>
      <c r="E90" s="9" t="s">
        <v>433</v>
      </c>
      <c r="F90" s="9" t="s">
        <v>178</v>
      </c>
      <c r="G90" s="9"/>
      <c r="H90" s="9"/>
      <c r="I90" s="9"/>
      <c r="J90" s="23"/>
      <c r="K90" s="9"/>
      <c r="L90" s="9"/>
      <c r="M90" s="11">
        <f>65371-72-500-24356-1926+5550+25</f>
        <v>44092</v>
      </c>
      <c r="N90" s="11">
        <f>51332-72-235-22191-599+5050+25</f>
        <v>33310</v>
      </c>
      <c r="O90" s="11">
        <f>56234+40+4728</f>
        <v>61002</v>
      </c>
      <c r="P90" s="11">
        <f>O90/O121</f>
        <v>0.01513105544829119</v>
      </c>
      <c r="Q90" s="11">
        <f>478672</f>
        <v>478672</v>
      </c>
      <c r="R90" s="11"/>
      <c r="S90" s="62">
        <f>P90*S121</f>
        <v>34944.440214744805</v>
      </c>
      <c r="T90" s="96">
        <f>U90+V90</f>
        <v>37110.65204520515</v>
      </c>
      <c r="U90" s="96"/>
      <c r="V90" s="96">
        <f>P90*V121</f>
        <v>37110.65204520515</v>
      </c>
      <c r="W90" s="96">
        <f>T90</f>
        <v>37110.65204520515</v>
      </c>
      <c r="X90" s="97"/>
    </row>
    <row r="91" spans="1:24" ht="122.25" customHeight="1">
      <c r="A91" s="144" t="s">
        <v>508</v>
      </c>
      <c r="B91" s="144" t="s">
        <v>509</v>
      </c>
      <c r="C91" s="144" t="s">
        <v>339</v>
      </c>
      <c r="D91" s="146" t="s">
        <v>481</v>
      </c>
      <c r="E91" s="144" t="s">
        <v>433</v>
      </c>
      <c r="F91" s="144" t="s">
        <v>178</v>
      </c>
      <c r="G91" s="144"/>
      <c r="H91" s="144"/>
      <c r="I91" s="144"/>
      <c r="J91" s="26" t="s">
        <v>515</v>
      </c>
      <c r="K91" s="26" t="s">
        <v>516</v>
      </c>
      <c r="L91" s="26" t="s">
        <v>294</v>
      </c>
      <c r="M91" s="171">
        <f>6002+100</f>
        <v>6102</v>
      </c>
      <c r="N91" s="171">
        <f>5107+99</f>
        <v>5206</v>
      </c>
      <c r="O91" s="171">
        <f>260+1440+3500</f>
        <v>5200</v>
      </c>
      <c r="P91" s="125">
        <f>O91/O121</f>
        <v>0.0012898181753239924</v>
      </c>
      <c r="Q91" s="171">
        <f>500+500+60+300</f>
        <v>1360</v>
      </c>
      <c r="R91" s="171"/>
      <c r="S91" s="142">
        <f>P91*S121</f>
        <v>2978.772648711075</v>
      </c>
      <c r="T91" s="168">
        <f>U91+V91</f>
        <v>3163.427275090436</v>
      </c>
      <c r="U91" s="168"/>
      <c r="V91" s="168">
        <f>P91*V121</f>
        <v>3163.427275090436</v>
      </c>
      <c r="W91" s="168">
        <f>T91</f>
        <v>3163.427275090436</v>
      </c>
      <c r="X91" s="168"/>
    </row>
    <row r="92" spans="1:24" ht="144.75" customHeight="1">
      <c r="A92" s="145"/>
      <c r="B92" s="145"/>
      <c r="C92" s="145"/>
      <c r="D92" s="147"/>
      <c r="E92" s="145"/>
      <c r="F92" s="145"/>
      <c r="G92" s="145"/>
      <c r="H92" s="145"/>
      <c r="I92" s="145"/>
      <c r="J92" s="21" t="s">
        <v>300</v>
      </c>
      <c r="K92" s="21" t="s">
        <v>295</v>
      </c>
      <c r="L92" s="21" t="s">
        <v>296</v>
      </c>
      <c r="M92" s="173"/>
      <c r="N92" s="173"/>
      <c r="O92" s="173"/>
      <c r="P92" s="121"/>
      <c r="Q92" s="173"/>
      <c r="R92" s="173"/>
      <c r="S92" s="143"/>
      <c r="T92" s="170"/>
      <c r="U92" s="170"/>
      <c r="V92" s="170"/>
      <c r="W92" s="170"/>
      <c r="X92" s="170"/>
    </row>
    <row r="93" spans="1:24" ht="248.25" customHeight="1">
      <c r="A93" s="8" t="s">
        <v>510</v>
      </c>
      <c r="B93" s="9" t="s">
        <v>511</v>
      </c>
      <c r="C93" s="9" t="s">
        <v>115</v>
      </c>
      <c r="D93" s="9" t="s">
        <v>467</v>
      </c>
      <c r="E93" s="9" t="s">
        <v>189</v>
      </c>
      <c r="F93" s="9" t="s">
        <v>468</v>
      </c>
      <c r="G93" s="9"/>
      <c r="H93" s="9"/>
      <c r="I93" s="9"/>
      <c r="J93" s="25" t="s">
        <v>466</v>
      </c>
      <c r="K93" s="9" t="s">
        <v>190</v>
      </c>
      <c r="L93" s="9" t="s">
        <v>191</v>
      </c>
      <c r="M93" s="11">
        <f>72+25617+93</f>
        <v>25782</v>
      </c>
      <c r="N93" s="11">
        <f>72+25596+62</f>
        <v>25730</v>
      </c>
      <c r="O93" s="11"/>
      <c r="P93" s="11"/>
      <c r="Q93" s="11"/>
      <c r="R93" s="11"/>
      <c r="S93" s="62"/>
      <c r="T93" s="96">
        <f>U93+V93</f>
        <v>0</v>
      </c>
      <c r="U93" s="96"/>
      <c r="V93" s="96"/>
      <c r="W93" s="96">
        <f>T93</f>
        <v>0</v>
      </c>
      <c r="X93" s="97"/>
    </row>
    <row r="94" spans="1:24" ht="195">
      <c r="A94" s="8" t="s">
        <v>361</v>
      </c>
      <c r="B94" s="9" t="s">
        <v>362</v>
      </c>
      <c r="C94" s="9">
        <v>1301</v>
      </c>
      <c r="D94" s="9" t="s">
        <v>481</v>
      </c>
      <c r="E94" s="9" t="s">
        <v>433</v>
      </c>
      <c r="F94" s="9" t="s">
        <v>178</v>
      </c>
      <c r="G94" s="9"/>
      <c r="H94" s="9"/>
      <c r="I94" s="9"/>
      <c r="J94" s="23" t="s">
        <v>192</v>
      </c>
      <c r="K94" s="9" t="s">
        <v>12</v>
      </c>
      <c r="L94" s="9" t="s">
        <v>399</v>
      </c>
      <c r="M94" s="11">
        <f>77020+1000+9231</f>
        <v>87251</v>
      </c>
      <c r="N94" s="11">
        <f>74251+314+5970</f>
        <v>80535</v>
      </c>
      <c r="O94" s="11">
        <v>100000</v>
      </c>
      <c r="P94" s="11">
        <f>O94/O121</f>
        <v>0.024804195679307545</v>
      </c>
      <c r="Q94" s="11">
        <v>100000</v>
      </c>
      <c r="R94" s="11"/>
      <c r="S94" s="62">
        <f>P94*S121</f>
        <v>57284.0893982899</v>
      </c>
      <c r="T94" s="96">
        <f>U94+V94</f>
        <v>60835.1399055853</v>
      </c>
      <c r="U94" s="96"/>
      <c r="V94" s="96">
        <f>P94*V121</f>
        <v>60835.1399055853</v>
      </c>
      <c r="W94" s="96">
        <f>T94</f>
        <v>60835.1399055853</v>
      </c>
      <c r="X94" s="97"/>
    </row>
    <row r="95" spans="1:24" ht="94.5" customHeight="1">
      <c r="A95" s="144" t="s">
        <v>148</v>
      </c>
      <c r="B95" s="148" t="s">
        <v>149</v>
      </c>
      <c r="C95" s="148" t="s">
        <v>219</v>
      </c>
      <c r="D95" s="146" t="s">
        <v>481</v>
      </c>
      <c r="E95" s="148" t="s">
        <v>433</v>
      </c>
      <c r="F95" s="146" t="s">
        <v>178</v>
      </c>
      <c r="G95" s="148"/>
      <c r="H95" s="148"/>
      <c r="I95" s="148"/>
      <c r="J95" s="26" t="s">
        <v>515</v>
      </c>
      <c r="K95" s="26" t="s">
        <v>516</v>
      </c>
      <c r="L95" s="26" t="s">
        <v>294</v>
      </c>
      <c r="M95" s="171">
        <v>5349</v>
      </c>
      <c r="N95" s="171">
        <v>5287</v>
      </c>
      <c r="O95" s="171">
        <v>8083</v>
      </c>
      <c r="P95" s="130">
        <f>O95/O121</f>
        <v>0.002004923136758429</v>
      </c>
      <c r="Q95" s="171">
        <v>7603</v>
      </c>
      <c r="R95" s="171"/>
      <c r="S95" s="142">
        <f>P95*S121</f>
        <v>4630.272946063773</v>
      </c>
      <c r="T95" s="168">
        <f>U95+V95</f>
        <v>4917.30435856846</v>
      </c>
      <c r="U95" s="168"/>
      <c r="V95" s="168">
        <f>P95*V121</f>
        <v>4917.30435856846</v>
      </c>
      <c r="W95" s="168">
        <f>T95</f>
        <v>4917.30435856846</v>
      </c>
      <c r="X95" s="168"/>
    </row>
    <row r="96" spans="1:24" ht="147.75" customHeight="1">
      <c r="A96" s="145"/>
      <c r="B96" s="149"/>
      <c r="C96" s="149"/>
      <c r="D96" s="147"/>
      <c r="E96" s="149"/>
      <c r="F96" s="147"/>
      <c r="G96" s="149"/>
      <c r="H96" s="149"/>
      <c r="I96" s="149"/>
      <c r="J96" s="52" t="s">
        <v>300</v>
      </c>
      <c r="K96" s="52" t="s">
        <v>295</v>
      </c>
      <c r="L96" s="52" t="s">
        <v>296</v>
      </c>
      <c r="M96" s="172"/>
      <c r="N96" s="172"/>
      <c r="O96" s="172"/>
      <c r="P96" s="120"/>
      <c r="Q96" s="172"/>
      <c r="R96" s="172"/>
      <c r="S96" s="161"/>
      <c r="T96" s="169"/>
      <c r="U96" s="169"/>
      <c r="V96" s="169"/>
      <c r="W96" s="169"/>
      <c r="X96" s="169"/>
    </row>
    <row r="97" spans="1:24" ht="104.25" customHeight="1">
      <c r="A97" s="144" t="s">
        <v>150</v>
      </c>
      <c r="B97" s="148" t="s">
        <v>151</v>
      </c>
      <c r="C97" s="148" t="s">
        <v>152</v>
      </c>
      <c r="D97" s="146" t="s">
        <v>93</v>
      </c>
      <c r="E97" s="148" t="s">
        <v>433</v>
      </c>
      <c r="F97" s="148" t="s">
        <v>153</v>
      </c>
      <c r="G97" s="146" t="s">
        <v>193</v>
      </c>
      <c r="H97" s="148" t="s">
        <v>194</v>
      </c>
      <c r="I97" s="152" t="s">
        <v>195</v>
      </c>
      <c r="J97" s="26" t="s">
        <v>515</v>
      </c>
      <c r="K97" s="26" t="s">
        <v>516</v>
      </c>
      <c r="L97" s="26" t="s">
        <v>294</v>
      </c>
      <c r="M97" s="31">
        <f>3910+78+19037-395</f>
        <v>22630</v>
      </c>
      <c r="N97" s="31">
        <f>3887+78+18764-395</f>
        <v>22334</v>
      </c>
      <c r="O97" s="31">
        <f>4500+72+24697</f>
        <v>29269</v>
      </c>
      <c r="P97" s="131">
        <f>O97/O121</f>
        <v>0.007259940033376526</v>
      </c>
      <c r="Q97" s="31">
        <f>4700+26372-2300</f>
        <v>28772</v>
      </c>
      <c r="R97" s="78"/>
      <c r="S97" s="79">
        <f>P97*S121</f>
        <v>16766.480125985472</v>
      </c>
      <c r="T97" s="98">
        <f>U97+V97</f>
        <v>17805.837098965763</v>
      </c>
      <c r="U97" s="103"/>
      <c r="V97" s="104">
        <f>P97*V121</f>
        <v>17805.837098965763</v>
      </c>
      <c r="W97" s="98">
        <f>T97</f>
        <v>17805.837098965763</v>
      </c>
      <c r="X97" s="99"/>
    </row>
    <row r="98" spans="1:24" ht="148.5" customHeight="1">
      <c r="A98" s="176"/>
      <c r="B98" s="151"/>
      <c r="C98" s="151"/>
      <c r="D98" s="182"/>
      <c r="E98" s="151"/>
      <c r="F98" s="151"/>
      <c r="G98" s="182"/>
      <c r="H98" s="151"/>
      <c r="I98" s="153"/>
      <c r="J98" s="52" t="s">
        <v>300</v>
      </c>
      <c r="K98" s="52" t="s">
        <v>295</v>
      </c>
      <c r="L98" s="52" t="s">
        <v>296</v>
      </c>
      <c r="M98" s="56"/>
      <c r="N98" s="56"/>
      <c r="O98" s="56"/>
      <c r="P98" s="75"/>
      <c r="Q98" s="56"/>
      <c r="R98" s="75"/>
      <c r="S98" s="76"/>
      <c r="T98" s="105"/>
      <c r="U98" s="106"/>
      <c r="V98" s="106"/>
      <c r="W98" s="105"/>
      <c r="X98" s="107"/>
    </row>
    <row r="99" spans="1:24" ht="81" customHeight="1">
      <c r="A99" s="145"/>
      <c r="B99" s="149"/>
      <c r="C99" s="149"/>
      <c r="D99" s="147"/>
      <c r="E99" s="149"/>
      <c r="F99" s="149"/>
      <c r="G99" s="147"/>
      <c r="H99" s="149"/>
      <c r="I99" s="154"/>
      <c r="J99" s="52" t="s">
        <v>54</v>
      </c>
      <c r="K99" s="52"/>
      <c r="L99" s="52" t="s">
        <v>55</v>
      </c>
      <c r="M99" s="35"/>
      <c r="N99" s="35"/>
      <c r="O99" s="35"/>
      <c r="P99" s="75"/>
      <c r="Q99" s="35"/>
      <c r="R99" s="75"/>
      <c r="S99" s="76"/>
      <c r="T99" s="102"/>
      <c r="U99" s="106"/>
      <c r="V99" s="106"/>
      <c r="W99" s="102"/>
      <c r="X99" s="101"/>
    </row>
    <row r="100" spans="1:24" ht="141.75" customHeight="1">
      <c r="A100" s="144" t="s">
        <v>154</v>
      </c>
      <c r="B100" s="146" t="s">
        <v>155</v>
      </c>
      <c r="C100" s="146" t="s">
        <v>83</v>
      </c>
      <c r="D100" s="146" t="s">
        <v>156</v>
      </c>
      <c r="E100" s="146" t="s">
        <v>157</v>
      </c>
      <c r="F100" s="146" t="s">
        <v>158</v>
      </c>
      <c r="G100" s="146"/>
      <c r="H100" s="146"/>
      <c r="I100" s="146"/>
      <c r="J100" s="80" t="s">
        <v>515</v>
      </c>
      <c r="K100" s="26" t="s">
        <v>516</v>
      </c>
      <c r="L100" s="77" t="s">
        <v>294</v>
      </c>
      <c r="M100" s="189">
        <v>2908</v>
      </c>
      <c r="N100" s="173">
        <v>2644</v>
      </c>
      <c r="O100" s="173">
        <v>4416</v>
      </c>
      <c r="P100" s="132">
        <f>O100/O121</f>
        <v>0.0010953532811982213</v>
      </c>
      <c r="Q100" s="173">
        <v>2300</v>
      </c>
      <c r="R100" s="173"/>
      <c r="S100" s="143">
        <f>P100*S121</f>
        <v>2529.665387828482</v>
      </c>
      <c r="T100" s="170">
        <f>U100+V100</f>
        <v>2686.4797782306473</v>
      </c>
      <c r="U100" s="170"/>
      <c r="V100" s="170">
        <f>P100*V121</f>
        <v>2686.4797782306473</v>
      </c>
      <c r="W100" s="170">
        <f>T100</f>
        <v>2686.4797782306473</v>
      </c>
      <c r="X100" s="170"/>
    </row>
    <row r="101" spans="1:24" ht="138" customHeight="1">
      <c r="A101" s="145"/>
      <c r="B101" s="147"/>
      <c r="C101" s="147"/>
      <c r="D101" s="147"/>
      <c r="E101" s="147"/>
      <c r="F101" s="147"/>
      <c r="G101" s="147"/>
      <c r="H101" s="147"/>
      <c r="I101" s="147"/>
      <c r="J101" s="81" t="s">
        <v>300</v>
      </c>
      <c r="K101" s="21" t="s">
        <v>295</v>
      </c>
      <c r="L101" s="82" t="s">
        <v>296</v>
      </c>
      <c r="M101" s="190"/>
      <c r="N101" s="191"/>
      <c r="O101" s="191"/>
      <c r="P101" s="123"/>
      <c r="Q101" s="191"/>
      <c r="R101" s="191"/>
      <c r="S101" s="162"/>
      <c r="T101" s="192"/>
      <c r="U101" s="192"/>
      <c r="V101" s="192"/>
      <c r="W101" s="192"/>
      <c r="X101" s="192"/>
    </row>
    <row r="102" spans="1:24" ht="118.5" customHeight="1">
      <c r="A102" s="8" t="s">
        <v>71</v>
      </c>
      <c r="B102" s="9" t="s">
        <v>431</v>
      </c>
      <c r="C102" s="9" t="s">
        <v>432</v>
      </c>
      <c r="D102" s="9" t="s">
        <v>481</v>
      </c>
      <c r="E102" s="9" t="s">
        <v>433</v>
      </c>
      <c r="F102" s="9" t="s">
        <v>178</v>
      </c>
      <c r="G102" s="9" t="s">
        <v>496</v>
      </c>
      <c r="H102" s="9" t="s">
        <v>497</v>
      </c>
      <c r="I102" s="16" t="s">
        <v>498</v>
      </c>
      <c r="J102" s="27"/>
      <c r="K102" s="22"/>
      <c r="L102" s="22"/>
      <c r="M102" s="11">
        <v>16160</v>
      </c>
      <c r="N102" s="11">
        <v>11416</v>
      </c>
      <c r="O102" s="11">
        <v>14589</v>
      </c>
      <c r="P102" s="130">
        <f>O102/O121</f>
        <v>0.0036186841076541777</v>
      </c>
      <c r="Q102" s="11">
        <v>12085</v>
      </c>
      <c r="R102" s="11"/>
      <c r="S102" s="62">
        <f>P102*S121</f>
        <v>8357.175802316513</v>
      </c>
      <c r="T102" s="96">
        <f>U102+V102</f>
        <v>8875.23856082584</v>
      </c>
      <c r="U102" s="96"/>
      <c r="V102" s="96">
        <f>P102*V121</f>
        <v>8875.23856082584</v>
      </c>
      <c r="W102" s="96">
        <f>T102</f>
        <v>8875.23856082584</v>
      </c>
      <c r="X102" s="97"/>
    </row>
    <row r="103" spans="1:24" ht="120.75" customHeight="1">
      <c r="A103" s="8" t="s">
        <v>347</v>
      </c>
      <c r="B103" s="9" t="s">
        <v>499</v>
      </c>
      <c r="C103" s="9" t="s">
        <v>83</v>
      </c>
      <c r="D103" s="9" t="s">
        <v>481</v>
      </c>
      <c r="E103" s="9" t="s">
        <v>433</v>
      </c>
      <c r="F103" s="9" t="s">
        <v>178</v>
      </c>
      <c r="G103" s="9"/>
      <c r="H103" s="9"/>
      <c r="I103" s="16"/>
      <c r="J103" s="25" t="s">
        <v>515</v>
      </c>
      <c r="K103" s="25" t="s">
        <v>516</v>
      </c>
      <c r="L103" s="25" t="s">
        <v>294</v>
      </c>
      <c r="M103" s="191">
        <f>3713+22188+13157</f>
        <v>39058</v>
      </c>
      <c r="N103" s="191">
        <f>3465+21099+11665</f>
        <v>36229</v>
      </c>
      <c r="O103" s="191">
        <f>3181+1436+1059</f>
        <v>5676</v>
      </c>
      <c r="P103" s="130">
        <f>O103/O121</f>
        <v>0.0014078861467574962</v>
      </c>
      <c r="Q103" s="191">
        <v>4000</v>
      </c>
      <c r="R103" s="191"/>
      <c r="S103" s="162">
        <f>P103*S121</f>
        <v>3251.444914246935</v>
      </c>
      <c r="T103" s="192">
        <f>U103+V103</f>
        <v>3453.0025410410217</v>
      </c>
      <c r="U103" s="192"/>
      <c r="V103" s="192">
        <f>P103*V121</f>
        <v>3453.0025410410217</v>
      </c>
      <c r="W103" s="192">
        <f>T103</f>
        <v>3453.0025410410217</v>
      </c>
      <c r="X103" s="192"/>
    </row>
    <row r="104" spans="1:24" ht="147.75" customHeight="1">
      <c r="A104" s="8"/>
      <c r="B104" s="9"/>
      <c r="C104" s="9"/>
      <c r="D104" s="9"/>
      <c r="E104" s="9"/>
      <c r="F104" s="9"/>
      <c r="G104" s="9"/>
      <c r="H104" s="9"/>
      <c r="I104" s="16"/>
      <c r="J104" s="25" t="s">
        <v>300</v>
      </c>
      <c r="K104" s="25" t="s">
        <v>295</v>
      </c>
      <c r="L104" s="25" t="s">
        <v>296</v>
      </c>
      <c r="M104" s="191"/>
      <c r="N104" s="191"/>
      <c r="O104" s="191"/>
      <c r="P104" s="123"/>
      <c r="Q104" s="191"/>
      <c r="R104" s="191"/>
      <c r="S104" s="162"/>
      <c r="T104" s="192"/>
      <c r="U104" s="192"/>
      <c r="V104" s="192"/>
      <c r="W104" s="192"/>
      <c r="X104" s="192"/>
    </row>
    <row r="105" spans="1:24" ht="180.75" customHeight="1">
      <c r="A105" s="8" t="s">
        <v>159</v>
      </c>
      <c r="B105" s="9" t="s">
        <v>160</v>
      </c>
      <c r="C105" s="24" t="s">
        <v>363</v>
      </c>
      <c r="D105" s="9" t="s">
        <v>481</v>
      </c>
      <c r="E105" s="9" t="s">
        <v>433</v>
      </c>
      <c r="F105" s="9" t="s">
        <v>178</v>
      </c>
      <c r="G105" s="9"/>
      <c r="H105" s="9"/>
      <c r="I105" s="9"/>
      <c r="J105" s="23" t="s">
        <v>161</v>
      </c>
      <c r="K105" s="9" t="s">
        <v>84</v>
      </c>
      <c r="L105" s="9" t="s">
        <v>85</v>
      </c>
      <c r="M105" s="11">
        <v>150</v>
      </c>
      <c r="N105" s="11"/>
      <c r="O105" s="11">
        <v>1560</v>
      </c>
      <c r="P105" s="130">
        <f>O105/O121</f>
        <v>0.0003869454525971977</v>
      </c>
      <c r="Q105" s="11">
        <v>1560</v>
      </c>
      <c r="R105" s="11"/>
      <c r="S105" s="62">
        <f>P105*S121</f>
        <v>893.6317946133224</v>
      </c>
      <c r="T105" s="96">
        <f>U105+V105</f>
        <v>949.0281825271308</v>
      </c>
      <c r="U105" s="96"/>
      <c r="V105" s="96">
        <f>P105*V121</f>
        <v>949.0281825271308</v>
      </c>
      <c r="W105" s="96">
        <f>T105</f>
        <v>949.0281825271308</v>
      </c>
      <c r="X105" s="97"/>
    </row>
    <row r="106" spans="1:24" ht="144" customHeight="1">
      <c r="A106" s="8" t="s">
        <v>86</v>
      </c>
      <c r="B106" s="9" t="s">
        <v>87</v>
      </c>
      <c r="C106" s="9" t="s">
        <v>88</v>
      </c>
      <c r="D106" s="9" t="s">
        <v>481</v>
      </c>
      <c r="E106" s="9" t="s">
        <v>89</v>
      </c>
      <c r="F106" s="9" t="s">
        <v>178</v>
      </c>
      <c r="G106" s="9"/>
      <c r="H106" s="9"/>
      <c r="I106" s="9"/>
      <c r="J106" s="25" t="s">
        <v>90</v>
      </c>
      <c r="K106" s="9" t="s">
        <v>76</v>
      </c>
      <c r="L106" s="9" t="s">
        <v>498</v>
      </c>
      <c r="M106" s="11">
        <v>8920</v>
      </c>
      <c r="N106" s="11">
        <v>8251</v>
      </c>
      <c r="O106" s="11">
        <v>9481</v>
      </c>
      <c r="P106" s="130">
        <f>O106/O121</f>
        <v>0.0023516857923551486</v>
      </c>
      <c r="Q106" s="11">
        <v>11732</v>
      </c>
      <c r="R106" s="11"/>
      <c r="S106" s="62">
        <f>P106*S121</f>
        <v>5431.1045158518655</v>
      </c>
      <c r="T106" s="96">
        <f>U106+V106</f>
        <v>5767.779614448543</v>
      </c>
      <c r="U106" s="96"/>
      <c r="V106" s="96">
        <f>P106*V121</f>
        <v>5767.779614448543</v>
      </c>
      <c r="W106" s="96">
        <f>T106</f>
        <v>5767.779614448543</v>
      </c>
      <c r="X106" s="97"/>
    </row>
    <row r="107" spans="1:24" ht="144" customHeight="1">
      <c r="A107" s="8" t="s">
        <v>542</v>
      </c>
      <c r="B107" s="9" t="s">
        <v>543</v>
      </c>
      <c r="C107" s="9" t="s">
        <v>116</v>
      </c>
      <c r="D107" s="9"/>
      <c r="E107" s="9"/>
      <c r="F107" s="9"/>
      <c r="G107" s="9" t="s">
        <v>266</v>
      </c>
      <c r="H107" s="9" t="s">
        <v>76</v>
      </c>
      <c r="I107" s="115" t="s">
        <v>267</v>
      </c>
      <c r="J107" s="25"/>
      <c r="K107" s="9"/>
      <c r="L107" s="9"/>
      <c r="M107" s="11"/>
      <c r="N107" s="11"/>
      <c r="O107" s="11">
        <v>95984</v>
      </c>
      <c r="P107" s="130"/>
      <c r="Q107" s="11"/>
      <c r="R107" s="11"/>
      <c r="S107" s="62"/>
      <c r="T107" s="96"/>
      <c r="U107" s="96"/>
      <c r="V107" s="96"/>
      <c r="W107" s="96"/>
      <c r="X107" s="97"/>
    </row>
    <row r="108" spans="1:24" ht="31.5">
      <c r="A108" s="8" t="s">
        <v>91</v>
      </c>
      <c r="B108" s="9" t="s">
        <v>92</v>
      </c>
      <c r="C108" s="9"/>
      <c r="D108" s="9"/>
      <c r="E108" s="9"/>
      <c r="F108" s="9"/>
      <c r="G108" s="9"/>
      <c r="H108" s="9"/>
      <c r="I108" s="9"/>
      <c r="J108" s="10"/>
      <c r="K108" s="9"/>
      <c r="L108" s="9"/>
      <c r="M108" s="11">
        <f aca="true" t="shared" si="6" ref="M108:W108">SUM(M6,M58,M83)</f>
        <v>4605483</v>
      </c>
      <c r="N108" s="11">
        <f t="shared" si="6"/>
        <v>3854629</v>
      </c>
      <c r="O108" s="11">
        <f t="shared" si="6"/>
        <v>5036712</v>
      </c>
      <c r="P108" s="11">
        <f t="shared" si="6"/>
        <v>823421.9812807696</v>
      </c>
      <c r="Q108" s="11">
        <f>SUM(Q6,Q58,Q83)</f>
        <v>4114811</v>
      </c>
      <c r="R108" s="11">
        <f>SUM(R6,R58,R83)</f>
        <v>689999</v>
      </c>
      <c r="S108" s="11">
        <f>SUM(S6,S58,S83)</f>
        <v>2501422.217551945</v>
      </c>
      <c r="T108" s="96">
        <f>SUM(T6,T58,T83)</f>
        <v>3361871.1797389654</v>
      </c>
      <c r="U108" s="96">
        <f t="shared" si="6"/>
        <v>702133</v>
      </c>
      <c r="V108" s="96">
        <f t="shared" si="6"/>
        <v>2659738.1797389654</v>
      </c>
      <c r="W108" s="96">
        <f t="shared" si="6"/>
        <v>3361871.1797389654</v>
      </c>
      <c r="X108" s="97"/>
    </row>
    <row r="109" spans="13:23" ht="15.75" customHeight="1" hidden="1">
      <c r="M109" s="42">
        <v>5049427.8</v>
      </c>
      <c r="N109" s="42">
        <v>3899488.2</v>
      </c>
      <c r="O109" s="42">
        <v>4301176.2</v>
      </c>
      <c r="P109" s="42"/>
      <c r="Q109" s="42"/>
      <c r="R109" s="42">
        <v>4206261.5</v>
      </c>
      <c r="S109" s="66"/>
      <c r="T109" s="108"/>
      <c r="U109" s="108">
        <v>4297129.9</v>
      </c>
      <c r="V109" s="108"/>
      <c r="W109" s="108"/>
    </row>
    <row r="110" spans="13:23" ht="15.75" customHeight="1" hidden="1">
      <c r="M110" s="42">
        <f>M109-M108</f>
        <v>443944.7999999998</v>
      </c>
      <c r="N110" s="42">
        <f>N109-N108</f>
        <v>44859.200000000186</v>
      </c>
      <c r="O110" s="42">
        <f>O108-O109</f>
        <v>735535.7999999998</v>
      </c>
      <c r="P110" s="42"/>
      <c r="Q110" s="42"/>
      <c r="R110" s="42">
        <f>R108-R109</f>
        <v>-3516262.5</v>
      </c>
      <c r="S110" s="66"/>
      <c r="T110" s="108"/>
      <c r="U110" s="108">
        <f>U108-U109</f>
        <v>-3594996.9000000004</v>
      </c>
      <c r="V110" s="108"/>
      <c r="W110" s="108"/>
    </row>
    <row r="111" spans="13:23" ht="15.75">
      <c r="M111" s="70">
        <v>3139136</v>
      </c>
      <c r="N111" s="70">
        <v>2600672</v>
      </c>
      <c r="O111" s="70">
        <f>O108</f>
        <v>5036712</v>
      </c>
      <c r="P111" s="70"/>
      <c r="Q111" s="133"/>
      <c r="R111" s="70"/>
      <c r="S111" s="71"/>
      <c r="T111" s="109">
        <f>U108+V108</f>
        <v>3361871.1797389654</v>
      </c>
      <c r="U111" s="109"/>
      <c r="V111" s="109"/>
      <c r="W111" s="109">
        <f>W108-T111</f>
        <v>0</v>
      </c>
    </row>
    <row r="112" spans="1:23" ht="81.75" customHeight="1">
      <c r="A112" s="184" t="s">
        <v>123</v>
      </c>
      <c r="B112" s="184"/>
      <c r="C112" s="184"/>
      <c r="D112" s="184"/>
      <c r="E112" s="184"/>
      <c r="F112" s="184"/>
      <c r="G112" s="184"/>
      <c r="H112" s="184"/>
      <c r="I112" s="184"/>
      <c r="J112" s="184"/>
      <c r="M112" s="70"/>
      <c r="N112" s="70"/>
      <c r="O112" s="70">
        <v>2993950</v>
      </c>
      <c r="P112" s="70"/>
      <c r="Q112" s="133"/>
      <c r="R112" s="70"/>
      <c r="S112" s="71"/>
      <c r="T112" s="109"/>
      <c r="U112" s="109"/>
      <c r="V112" s="109"/>
      <c r="W112" s="109"/>
    </row>
    <row r="113" spans="13:23" ht="15.75">
      <c r="M113" s="70"/>
      <c r="N113" s="70"/>
      <c r="O113" s="70">
        <f>O111-O112</f>
        <v>2042762</v>
      </c>
      <c r="P113" s="70"/>
      <c r="Q113" s="133"/>
      <c r="R113" s="70"/>
      <c r="S113" s="71"/>
      <c r="T113" s="109"/>
      <c r="U113" s="109"/>
      <c r="V113" s="109"/>
      <c r="W113" s="109"/>
    </row>
    <row r="114" spans="13:23" ht="15.75">
      <c r="M114" s="70">
        <f>M108-M111</f>
        <v>1466347</v>
      </c>
      <c r="N114" s="70">
        <f>N108-N111</f>
        <v>1253957</v>
      </c>
      <c r="O114" s="70">
        <v>2042762</v>
      </c>
      <c r="P114" s="70"/>
      <c r="Q114" s="133"/>
      <c r="R114" s="70"/>
      <c r="S114" s="71"/>
      <c r="T114" s="109"/>
      <c r="U114" s="109"/>
      <c r="V114" s="109"/>
      <c r="W114" s="109"/>
    </row>
    <row r="115" spans="1:24" s="87" customFormat="1" ht="17.25" customHeight="1">
      <c r="A115" s="186" t="s">
        <v>196</v>
      </c>
      <c r="B115" s="186"/>
      <c r="C115" s="186"/>
      <c r="D115" s="186"/>
      <c r="E115" s="83"/>
      <c r="F115" s="183" t="s">
        <v>166</v>
      </c>
      <c r="G115" s="183"/>
      <c r="H115" s="83"/>
      <c r="I115" s="83"/>
      <c r="J115" s="84"/>
      <c r="K115" s="83"/>
      <c r="L115" s="83"/>
      <c r="M115" s="85">
        <v>1466347</v>
      </c>
      <c r="N115" s="85">
        <v>1253956</v>
      </c>
      <c r="O115" s="85"/>
      <c r="P115" s="85"/>
      <c r="Q115" s="133"/>
      <c r="R115" s="85"/>
      <c r="S115" s="86"/>
      <c r="T115" s="110"/>
      <c r="U115" s="110"/>
      <c r="V115" s="110"/>
      <c r="W115" s="110"/>
      <c r="X115" s="111"/>
    </row>
    <row r="116" spans="1:24" s="45" customFormat="1" ht="30" customHeight="1" hidden="1">
      <c r="A116" s="185"/>
      <c r="B116" s="185"/>
      <c r="C116" s="43"/>
      <c r="D116" s="43"/>
      <c r="E116" s="43"/>
      <c r="F116" s="43"/>
      <c r="G116" s="43"/>
      <c r="H116" s="43"/>
      <c r="I116" s="43"/>
      <c r="J116" s="44"/>
      <c r="K116" s="43"/>
      <c r="L116" s="43"/>
      <c r="M116" s="72"/>
      <c r="N116" s="72"/>
      <c r="O116" s="72"/>
      <c r="P116" s="72"/>
      <c r="Q116" s="133"/>
      <c r="R116" s="72"/>
      <c r="S116" s="73"/>
      <c r="T116" s="112"/>
      <c r="U116" s="112"/>
      <c r="V116" s="112"/>
      <c r="W116" s="112"/>
      <c r="X116" s="113"/>
    </row>
    <row r="117" spans="13:23" ht="15.75">
      <c r="M117" s="70"/>
      <c r="N117" s="70"/>
      <c r="O117" s="70"/>
      <c r="P117" s="70"/>
      <c r="Q117" s="133"/>
      <c r="R117" s="70"/>
      <c r="S117" s="71"/>
      <c r="T117" s="109"/>
      <c r="U117" s="109"/>
      <c r="V117" s="109"/>
      <c r="W117" s="109"/>
    </row>
    <row r="118" spans="1:23" ht="15.75">
      <c r="A118" s="39" t="s">
        <v>167</v>
      </c>
      <c r="M118" s="70"/>
      <c r="N118" s="70"/>
      <c r="O118" s="70"/>
      <c r="P118" s="70"/>
      <c r="Q118" s="70"/>
      <c r="R118" s="70"/>
      <c r="S118" s="71"/>
      <c r="T118" s="109"/>
      <c r="U118" s="109"/>
      <c r="V118" s="109"/>
      <c r="W118" s="109"/>
    </row>
    <row r="119" spans="1:23" ht="15.75">
      <c r="A119" s="39" t="s">
        <v>168</v>
      </c>
      <c r="M119" s="70"/>
      <c r="N119" s="70"/>
      <c r="O119" s="70"/>
      <c r="P119" s="70"/>
      <c r="Q119" s="70"/>
      <c r="R119" s="70"/>
      <c r="S119" s="71"/>
      <c r="T119" s="109"/>
      <c r="U119" s="109"/>
      <c r="V119" s="109"/>
      <c r="W119" s="109"/>
    </row>
    <row r="120" spans="1:23" ht="15.75">
      <c r="A120" s="39" t="s">
        <v>169</v>
      </c>
      <c r="M120" s="70"/>
      <c r="N120" s="70"/>
      <c r="O120" s="70"/>
      <c r="P120" s="70"/>
      <c r="Q120" s="70"/>
      <c r="R120" s="70"/>
      <c r="S120" s="71">
        <v>2559404.6</v>
      </c>
      <c r="T120" s="109"/>
      <c r="U120" s="109"/>
      <c r="V120" s="109">
        <v>2721314.9</v>
      </c>
      <c r="W120" s="109"/>
    </row>
    <row r="121" spans="13:23" ht="15.75">
      <c r="M121" s="70"/>
      <c r="N121" s="70"/>
      <c r="O121" s="70">
        <f>O108-O7-O16-O19-O58</f>
        <v>4031576</v>
      </c>
      <c r="P121" s="70"/>
      <c r="Q121" s="70"/>
      <c r="R121" s="70"/>
      <c r="S121" s="73">
        <f>S120-S7-S16-S19</f>
        <v>2309451.6</v>
      </c>
      <c r="T121" s="109"/>
      <c r="U121" s="109"/>
      <c r="V121" s="112">
        <f>V120-V7-V16-V19</f>
        <v>2452614.9</v>
      </c>
      <c r="W121" s="109"/>
    </row>
    <row r="122" spans="13:23" ht="15.75">
      <c r="M122" s="42"/>
      <c r="N122" s="42"/>
      <c r="O122" s="42"/>
      <c r="P122" s="42"/>
      <c r="Q122" s="42"/>
      <c r="R122" s="42"/>
      <c r="S122" s="66"/>
      <c r="T122" s="108"/>
      <c r="U122" s="108"/>
      <c r="V122" s="108"/>
      <c r="W122" s="108"/>
    </row>
    <row r="123" spans="13:23" ht="15.75">
      <c r="M123" s="42"/>
      <c r="N123" s="42"/>
      <c r="O123" s="42"/>
      <c r="P123" s="42"/>
      <c r="Q123" s="42"/>
      <c r="R123" s="42"/>
      <c r="S123" s="66"/>
      <c r="T123" s="108"/>
      <c r="U123" s="108"/>
      <c r="V123" s="108"/>
      <c r="W123" s="108"/>
    </row>
    <row r="124" spans="13:23" ht="15.75">
      <c r="M124" s="42"/>
      <c r="N124" s="42"/>
      <c r="O124" s="42"/>
      <c r="P124" s="42"/>
      <c r="Q124" s="42"/>
      <c r="R124" s="42"/>
      <c r="S124" s="66"/>
      <c r="T124" s="108"/>
      <c r="U124" s="108"/>
      <c r="V124" s="108"/>
      <c r="W124" s="108"/>
    </row>
    <row r="125" spans="13:23" ht="15.75">
      <c r="M125" s="42"/>
      <c r="N125" s="42"/>
      <c r="O125" s="42"/>
      <c r="P125" s="42"/>
      <c r="Q125" s="42"/>
      <c r="R125" s="42"/>
      <c r="S125" s="66"/>
      <c r="T125" s="108"/>
      <c r="U125" s="108"/>
      <c r="V125" s="108"/>
      <c r="W125" s="108"/>
    </row>
    <row r="126" spans="13:23" ht="15.75">
      <c r="M126" s="42"/>
      <c r="N126" s="42"/>
      <c r="O126" s="42"/>
      <c r="P126" s="42"/>
      <c r="Q126" s="42"/>
      <c r="R126" s="42"/>
      <c r="S126" s="66"/>
      <c r="T126" s="108"/>
      <c r="U126" s="108"/>
      <c r="V126" s="108"/>
      <c r="W126" s="108"/>
    </row>
    <row r="127" spans="13:23" ht="15.75">
      <c r="M127" s="42"/>
      <c r="N127" s="42"/>
      <c r="O127" s="42"/>
      <c r="P127" s="42"/>
      <c r="Q127" s="42"/>
      <c r="R127" s="42"/>
      <c r="S127" s="66"/>
      <c r="T127" s="108"/>
      <c r="U127" s="108"/>
      <c r="V127" s="108"/>
      <c r="W127" s="108"/>
    </row>
    <row r="128" spans="13:23" ht="15.75">
      <c r="M128" s="42"/>
      <c r="N128" s="42"/>
      <c r="O128" s="42"/>
      <c r="P128" s="42"/>
      <c r="Q128" s="42"/>
      <c r="R128" s="42"/>
      <c r="S128" s="66"/>
      <c r="T128" s="108"/>
      <c r="U128" s="108"/>
      <c r="V128" s="108"/>
      <c r="W128" s="108"/>
    </row>
    <row r="129" spans="13:23" ht="15.75">
      <c r="M129" s="42"/>
      <c r="N129" s="42"/>
      <c r="O129" s="42"/>
      <c r="P129" s="42"/>
      <c r="Q129" s="42"/>
      <c r="R129" s="42"/>
      <c r="S129" s="66"/>
      <c r="T129" s="108"/>
      <c r="U129" s="108"/>
      <c r="V129" s="108"/>
      <c r="W129" s="108"/>
    </row>
    <row r="130" spans="13:23" ht="15.75">
      <c r="M130" s="42"/>
      <c r="N130" s="42"/>
      <c r="O130" s="42"/>
      <c r="P130" s="42"/>
      <c r="Q130" s="42"/>
      <c r="R130" s="42"/>
      <c r="S130" s="66"/>
      <c r="T130" s="108"/>
      <c r="U130" s="108"/>
      <c r="V130" s="108"/>
      <c r="W130" s="108"/>
    </row>
    <row r="131" spans="13:23" ht="15.75">
      <c r="M131" s="42"/>
      <c r="N131" s="42"/>
      <c r="O131" s="42"/>
      <c r="P131" s="42"/>
      <c r="Q131" s="42"/>
      <c r="R131" s="42"/>
      <c r="S131" s="66"/>
      <c r="T131" s="108"/>
      <c r="U131" s="108"/>
      <c r="V131" s="108"/>
      <c r="W131" s="108"/>
    </row>
    <row r="132" spans="13:23" ht="15.75">
      <c r="M132" s="42"/>
      <c r="N132" s="42"/>
      <c r="O132" s="42"/>
      <c r="P132" s="42"/>
      <c r="Q132" s="42"/>
      <c r="R132" s="42"/>
      <c r="S132" s="66"/>
      <c r="T132" s="108"/>
      <c r="U132" s="108"/>
      <c r="V132" s="108"/>
      <c r="W132" s="108"/>
    </row>
    <row r="133" spans="13:23" ht="15.75">
      <c r="M133" s="42"/>
      <c r="N133" s="42"/>
      <c r="O133" s="42"/>
      <c r="P133" s="42"/>
      <c r="Q133" s="42"/>
      <c r="R133" s="42"/>
      <c r="S133" s="66"/>
      <c r="T133" s="108"/>
      <c r="U133" s="108"/>
      <c r="V133" s="108"/>
      <c r="W133" s="108"/>
    </row>
    <row r="134" spans="13:23" ht="15.75">
      <c r="M134" s="42"/>
      <c r="N134" s="42"/>
      <c r="O134" s="42"/>
      <c r="P134" s="42"/>
      <c r="Q134" s="42"/>
      <c r="R134" s="42"/>
      <c r="S134" s="66"/>
      <c r="T134" s="108"/>
      <c r="U134" s="108"/>
      <c r="V134" s="108"/>
      <c r="W134" s="108"/>
    </row>
    <row r="135" spans="13:23" ht="15.75">
      <c r="M135" s="42"/>
      <c r="N135" s="42"/>
      <c r="O135" s="42"/>
      <c r="P135" s="42"/>
      <c r="Q135" s="42"/>
      <c r="R135" s="42"/>
      <c r="S135" s="66"/>
      <c r="T135" s="108"/>
      <c r="U135" s="108"/>
      <c r="V135" s="108"/>
      <c r="W135" s="108"/>
    </row>
    <row r="136" spans="13:23" ht="15.75">
      <c r="M136" s="42"/>
      <c r="N136" s="42"/>
      <c r="O136" s="42"/>
      <c r="P136" s="42"/>
      <c r="Q136" s="42"/>
      <c r="R136" s="42"/>
      <c r="S136" s="66"/>
      <c r="T136" s="108"/>
      <c r="U136" s="108"/>
      <c r="V136" s="108"/>
      <c r="W136" s="108"/>
    </row>
    <row r="137" spans="13:23" ht="15.75">
      <c r="M137" s="42"/>
      <c r="N137" s="42"/>
      <c r="O137" s="42"/>
      <c r="P137" s="42"/>
      <c r="Q137" s="42"/>
      <c r="R137" s="42"/>
      <c r="S137" s="66"/>
      <c r="T137" s="108"/>
      <c r="U137" s="108"/>
      <c r="V137" s="108"/>
      <c r="W137" s="108"/>
    </row>
    <row r="138" spans="13:23" ht="15.75">
      <c r="M138" s="42"/>
      <c r="N138" s="42"/>
      <c r="O138" s="42"/>
      <c r="P138" s="42"/>
      <c r="Q138" s="42"/>
      <c r="R138" s="42"/>
      <c r="S138" s="66"/>
      <c r="T138" s="108"/>
      <c r="U138" s="108"/>
      <c r="V138" s="108"/>
      <c r="W138" s="108"/>
    </row>
    <row r="139" spans="13:23" ht="15.75">
      <c r="M139" s="42"/>
      <c r="N139" s="42"/>
      <c r="O139" s="42"/>
      <c r="P139" s="42"/>
      <c r="Q139" s="42"/>
      <c r="R139" s="42"/>
      <c r="S139" s="66"/>
      <c r="T139" s="108"/>
      <c r="U139" s="108"/>
      <c r="V139" s="108"/>
      <c r="W139" s="108"/>
    </row>
    <row r="140" spans="13:23" ht="15.75">
      <c r="M140" s="42"/>
      <c r="N140" s="42"/>
      <c r="O140" s="42"/>
      <c r="P140" s="42"/>
      <c r="Q140" s="42"/>
      <c r="R140" s="42"/>
      <c r="S140" s="66"/>
      <c r="T140" s="108"/>
      <c r="U140" s="108"/>
      <c r="V140" s="108"/>
      <c r="W140" s="108"/>
    </row>
    <row r="141" spans="13:23" ht="15.75">
      <c r="M141" s="42"/>
      <c r="N141" s="42"/>
      <c r="O141" s="42"/>
      <c r="P141" s="42"/>
      <c r="Q141" s="42"/>
      <c r="R141" s="42"/>
      <c r="S141" s="66"/>
      <c r="T141" s="108"/>
      <c r="U141" s="108"/>
      <c r="V141" s="108"/>
      <c r="W141" s="108"/>
    </row>
    <row r="142" spans="13:23" ht="15.75">
      <c r="M142" s="42"/>
      <c r="N142" s="42"/>
      <c r="O142" s="42"/>
      <c r="P142" s="42"/>
      <c r="Q142" s="42"/>
      <c r="R142" s="42"/>
      <c r="S142" s="66"/>
      <c r="T142" s="108"/>
      <c r="U142" s="108"/>
      <c r="V142" s="108"/>
      <c r="W142" s="108"/>
    </row>
    <row r="143" spans="13:23" ht="15.75">
      <c r="M143" s="42"/>
      <c r="N143" s="42"/>
      <c r="O143" s="42"/>
      <c r="P143" s="42"/>
      <c r="Q143" s="42"/>
      <c r="R143" s="42"/>
      <c r="S143" s="66"/>
      <c r="T143" s="108"/>
      <c r="U143" s="108"/>
      <c r="V143" s="108"/>
      <c r="W143" s="108"/>
    </row>
    <row r="144" spans="13:23" ht="15.75">
      <c r="M144" s="42"/>
      <c r="N144" s="42"/>
      <c r="O144" s="42"/>
      <c r="P144" s="42"/>
      <c r="Q144" s="42"/>
      <c r="R144" s="42"/>
      <c r="S144" s="66"/>
      <c r="T144" s="108"/>
      <c r="U144" s="108"/>
      <c r="V144" s="108"/>
      <c r="W144" s="108"/>
    </row>
    <row r="145" spans="13:23" ht="15.75">
      <c r="M145" s="42"/>
      <c r="N145" s="42"/>
      <c r="O145" s="42"/>
      <c r="P145" s="42"/>
      <c r="Q145" s="42"/>
      <c r="R145" s="42"/>
      <c r="S145" s="66"/>
      <c r="T145" s="108"/>
      <c r="U145" s="108"/>
      <c r="V145" s="108"/>
      <c r="W145" s="108"/>
    </row>
    <row r="146" spans="13:23" ht="15.75">
      <c r="M146" s="42"/>
      <c r="N146" s="42"/>
      <c r="O146" s="42"/>
      <c r="P146" s="42"/>
      <c r="Q146" s="42"/>
      <c r="R146" s="42"/>
      <c r="S146" s="66"/>
      <c r="T146" s="108"/>
      <c r="U146" s="108"/>
      <c r="V146" s="108"/>
      <c r="W146" s="108"/>
    </row>
    <row r="147" spans="13:23" ht="15.75">
      <c r="M147" s="42"/>
      <c r="N147" s="42"/>
      <c r="O147" s="42"/>
      <c r="P147" s="42"/>
      <c r="Q147" s="42"/>
      <c r="R147" s="42"/>
      <c r="S147" s="66"/>
      <c r="T147" s="108"/>
      <c r="U147" s="108"/>
      <c r="V147" s="108"/>
      <c r="W147" s="108"/>
    </row>
    <row r="148" spans="13:23" ht="15.75">
      <c r="M148" s="42"/>
      <c r="N148" s="42"/>
      <c r="O148" s="42"/>
      <c r="P148" s="42"/>
      <c r="Q148" s="42"/>
      <c r="R148" s="42"/>
      <c r="S148" s="66"/>
      <c r="T148" s="108"/>
      <c r="U148" s="108"/>
      <c r="V148" s="108"/>
      <c r="W148" s="108"/>
    </row>
    <row r="149" spans="13:23" ht="15.75">
      <c r="M149" s="42"/>
      <c r="N149" s="42"/>
      <c r="O149" s="42"/>
      <c r="P149" s="42"/>
      <c r="Q149" s="42"/>
      <c r="R149" s="42"/>
      <c r="S149" s="66"/>
      <c r="T149" s="108"/>
      <c r="U149" s="108"/>
      <c r="V149" s="108"/>
      <c r="W149" s="108"/>
    </row>
    <row r="150" spans="13:23" ht="15.75">
      <c r="M150" s="42"/>
      <c r="N150" s="42"/>
      <c r="O150" s="42"/>
      <c r="P150" s="42"/>
      <c r="Q150" s="42"/>
      <c r="R150" s="42"/>
      <c r="S150" s="66"/>
      <c r="T150" s="108"/>
      <c r="U150" s="108"/>
      <c r="V150" s="108"/>
      <c r="W150" s="108"/>
    </row>
    <row r="151" spans="13:23" ht="15.75">
      <c r="M151" s="42"/>
      <c r="N151" s="42"/>
      <c r="O151" s="42"/>
      <c r="P151" s="42"/>
      <c r="Q151" s="42"/>
      <c r="R151" s="42"/>
      <c r="S151" s="66"/>
      <c r="T151" s="108"/>
      <c r="U151" s="108"/>
      <c r="V151" s="108"/>
      <c r="W151" s="108"/>
    </row>
    <row r="152" spans="13:23" ht="15.75">
      <c r="M152" s="42"/>
      <c r="N152" s="42"/>
      <c r="O152" s="42"/>
      <c r="P152" s="42"/>
      <c r="Q152" s="42"/>
      <c r="R152" s="42"/>
      <c r="S152" s="66"/>
      <c r="T152" s="108"/>
      <c r="U152" s="108"/>
      <c r="V152" s="108"/>
      <c r="W152" s="108"/>
    </row>
    <row r="153" spans="13:23" ht="15.75">
      <c r="M153" s="42"/>
      <c r="N153" s="42"/>
      <c r="O153" s="42"/>
      <c r="P153" s="42"/>
      <c r="Q153" s="42"/>
      <c r="R153" s="42"/>
      <c r="S153" s="66"/>
      <c r="T153" s="108"/>
      <c r="U153" s="108"/>
      <c r="V153" s="108"/>
      <c r="W153" s="108"/>
    </row>
    <row r="154" spans="13:23" ht="15.75">
      <c r="M154" s="42"/>
      <c r="N154" s="42"/>
      <c r="O154" s="42"/>
      <c r="P154" s="42"/>
      <c r="Q154" s="42"/>
      <c r="R154" s="42"/>
      <c r="S154" s="66"/>
      <c r="T154" s="108"/>
      <c r="U154" s="108"/>
      <c r="V154" s="108"/>
      <c r="W154" s="108"/>
    </row>
    <row r="155" spans="13:23" ht="15.75">
      <c r="M155" s="42"/>
      <c r="N155" s="42"/>
      <c r="O155" s="42"/>
      <c r="P155" s="42"/>
      <c r="Q155" s="42"/>
      <c r="R155" s="42"/>
      <c r="S155" s="66"/>
      <c r="T155" s="108"/>
      <c r="U155" s="108"/>
      <c r="V155" s="108"/>
      <c r="W155" s="108"/>
    </row>
    <row r="156" spans="13:23" ht="15.75">
      <c r="M156" s="42"/>
      <c r="N156" s="42"/>
      <c r="O156" s="42"/>
      <c r="P156" s="42"/>
      <c r="Q156" s="42"/>
      <c r="R156" s="42"/>
      <c r="S156" s="66"/>
      <c r="T156" s="108"/>
      <c r="U156" s="108"/>
      <c r="V156" s="108"/>
      <c r="W156" s="108"/>
    </row>
    <row r="157" spans="13:23" ht="15.75">
      <c r="M157" s="42"/>
      <c r="N157" s="42"/>
      <c r="O157" s="42"/>
      <c r="P157" s="42"/>
      <c r="Q157" s="42"/>
      <c r="R157" s="42"/>
      <c r="S157" s="66"/>
      <c r="T157" s="108"/>
      <c r="U157" s="108"/>
      <c r="V157" s="108"/>
      <c r="W157" s="108"/>
    </row>
    <row r="158" spans="13:23" ht="15.75">
      <c r="M158" s="42"/>
      <c r="N158" s="42"/>
      <c r="O158" s="42"/>
      <c r="P158" s="42"/>
      <c r="Q158" s="42"/>
      <c r="R158" s="42"/>
      <c r="S158" s="66"/>
      <c r="T158" s="108"/>
      <c r="U158" s="108"/>
      <c r="V158" s="108"/>
      <c r="W158" s="108"/>
    </row>
    <row r="159" spans="13:23" ht="15.75">
      <c r="M159" s="42"/>
      <c r="N159" s="42"/>
      <c r="O159" s="42"/>
      <c r="P159" s="42"/>
      <c r="Q159" s="42"/>
      <c r="R159" s="42"/>
      <c r="S159" s="66"/>
      <c r="T159" s="108"/>
      <c r="U159" s="108"/>
      <c r="V159" s="108"/>
      <c r="W159" s="108"/>
    </row>
    <row r="160" spans="13:23" ht="15.75">
      <c r="M160" s="42"/>
      <c r="N160" s="42"/>
      <c r="O160" s="42"/>
      <c r="P160" s="42"/>
      <c r="Q160" s="42"/>
      <c r="R160" s="42"/>
      <c r="S160" s="66"/>
      <c r="T160" s="108"/>
      <c r="U160" s="108"/>
      <c r="V160" s="108"/>
      <c r="W160" s="108"/>
    </row>
    <row r="161" spans="13:23" ht="15.75">
      <c r="M161" s="42"/>
      <c r="N161" s="42"/>
      <c r="O161" s="42"/>
      <c r="P161" s="42"/>
      <c r="Q161" s="42"/>
      <c r="R161" s="42"/>
      <c r="S161" s="66"/>
      <c r="T161" s="108"/>
      <c r="U161" s="108"/>
      <c r="V161" s="108"/>
      <c r="W161" s="108"/>
    </row>
    <row r="162" spans="15:23" ht="15.75">
      <c r="O162" s="46"/>
      <c r="P162" s="46"/>
      <c r="Q162" s="46"/>
      <c r="R162" s="46"/>
      <c r="S162" s="67"/>
      <c r="T162" s="114"/>
      <c r="U162" s="114"/>
      <c r="V162" s="114"/>
      <c r="W162" s="114"/>
    </row>
    <row r="163" spans="15:23" ht="15.75">
      <c r="O163" s="46"/>
      <c r="P163" s="46"/>
      <c r="Q163" s="46"/>
      <c r="R163" s="46"/>
      <c r="S163" s="67"/>
      <c r="T163" s="114"/>
      <c r="U163" s="114"/>
      <c r="V163" s="114"/>
      <c r="W163" s="114"/>
    </row>
    <row r="164" spans="15:23" ht="15.75">
      <c r="O164" s="46"/>
      <c r="P164" s="46"/>
      <c r="Q164" s="46"/>
      <c r="R164" s="46"/>
      <c r="S164" s="67"/>
      <c r="T164" s="114"/>
      <c r="U164" s="114"/>
      <c r="V164" s="114"/>
      <c r="W164" s="114"/>
    </row>
    <row r="165" spans="15:23" ht="15.75">
      <c r="O165" s="46"/>
      <c r="P165" s="46"/>
      <c r="Q165" s="46"/>
      <c r="R165" s="46"/>
      <c r="S165" s="67"/>
      <c r="T165" s="114"/>
      <c r="U165" s="114"/>
      <c r="V165" s="114"/>
      <c r="W165" s="114"/>
    </row>
    <row r="166" spans="15:23" ht="15.75">
      <c r="O166" s="46"/>
      <c r="P166" s="46"/>
      <c r="Q166" s="46"/>
      <c r="R166" s="46"/>
      <c r="S166" s="67"/>
      <c r="T166" s="114"/>
      <c r="U166" s="114"/>
      <c r="V166" s="114"/>
      <c r="W166" s="114"/>
    </row>
    <row r="167" spans="15:23" ht="15.75">
      <c r="O167" s="46"/>
      <c r="P167" s="46"/>
      <c r="Q167" s="46"/>
      <c r="R167" s="46"/>
      <c r="S167" s="67"/>
      <c r="T167" s="114"/>
      <c r="U167" s="114"/>
      <c r="V167" s="114"/>
      <c r="W167" s="114"/>
    </row>
    <row r="168" spans="15:23" ht="15.75">
      <c r="O168" s="46"/>
      <c r="P168" s="46"/>
      <c r="Q168" s="46"/>
      <c r="R168" s="46"/>
      <c r="S168" s="67"/>
      <c r="T168" s="114"/>
      <c r="U168" s="114"/>
      <c r="V168" s="114"/>
      <c r="W168" s="114"/>
    </row>
    <row r="169" spans="15:23" ht="15.75">
      <c r="O169" s="46"/>
      <c r="P169" s="46"/>
      <c r="Q169" s="46"/>
      <c r="R169" s="46"/>
      <c r="S169" s="67"/>
      <c r="T169" s="114"/>
      <c r="U169" s="114"/>
      <c r="V169" s="114"/>
      <c r="W169" s="114"/>
    </row>
    <row r="170" spans="15:23" ht="15.75">
      <c r="O170" s="46"/>
      <c r="P170" s="46"/>
      <c r="Q170" s="46"/>
      <c r="R170" s="46"/>
      <c r="S170" s="67"/>
      <c r="T170" s="114"/>
      <c r="U170" s="114"/>
      <c r="V170" s="114"/>
      <c r="W170" s="114"/>
    </row>
    <row r="171" spans="15:23" ht="15.75">
      <c r="O171" s="46"/>
      <c r="P171" s="46"/>
      <c r="Q171" s="46"/>
      <c r="R171" s="46"/>
      <c r="S171" s="67"/>
      <c r="T171" s="114"/>
      <c r="U171" s="114"/>
      <c r="V171" s="114"/>
      <c r="W171" s="114"/>
    </row>
    <row r="172" spans="15:23" ht="15.75">
      <c r="O172" s="46"/>
      <c r="P172" s="46"/>
      <c r="Q172" s="46"/>
      <c r="R172" s="46"/>
      <c r="S172" s="67"/>
      <c r="T172" s="114"/>
      <c r="U172" s="114"/>
      <c r="V172" s="114"/>
      <c r="W172" s="114"/>
    </row>
    <row r="173" spans="15:23" ht="15.75">
      <c r="O173" s="46"/>
      <c r="P173" s="46"/>
      <c r="Q173" s="46"/>
      <c r="R173" s="46"/>
      <c r="S173" s="67"/>
      <c r="T173" s="114"/>
      <c r="U173" s="114"/>
      <c r="V173" s="114"/>
      <c r="W173" s="114"/>
    </row>
    <row r="174" spans="15:23" ht="15.75">
      <c r="O174" s="46"/>
      <c r="P174" s="46"/>
      <c r="Q174" s="46"/>
      <c r="R174" s="46"/>
      <c r="S174" s="67"/>
      <c r="T174" s="114"/>
      <c r="U174" s="114"/>
      <c r="V174" s="114"/>
      <c r="W174" s="114"/>
    </row>
    <row r="175" spans="15:23" ht="15.75">
      <c r="O175" s="46"/>
      <c r="P175" s="46"/>
      <c r="Q175" s="46"/>
      <c r="R175" s="46"/>
      <c r="S175" s="67"/>
      <c r="T175" s="114"/>
      <c r="U175" s="114"/>
      <c r="V175" s="114"/>
      <c r="W175" s="114"/>
    </row>
    <row r="176" spans="15:23" ht="15.75">
      <c r="O176" s="46"/>
      <c r="P176" s="46"/>
      <c r="Q176" s="46"/>
      <c r="R176" s="46"/>
      <c r="S176" s="67"/>
      <c r="T176" s="114"/>
      <c r="U176" s="114"/>
      <c r="V176" s="114"/>
      <c r="W176" s="114"/>
    </row>
    <row r="177" spans="15:23" ht="15.75">
      <c r="O177" s="46"/>
      <c r="P177" s="46"/>
      <c r="Q177" s="46"/>
      <c r="R177" s="46"/>
      <c r="S177" s="67"/>
      <c r="T177" s="114"/>
      <c r="U177" s="114"/>
      <c r="V177" s="114"/>
      <c r="W177" s="114"/>
    </row>
    <row r="178" spans="15:23" ht="15.75">
      <c r="O178" s="46"/>
      <c r="P178" s="46"/>
      <c r="Q178" s="46"/>
      <c r="R178" s="46"/>
      <c r="S178" s="67"/>
      <c r="T178" s="114"/>
      <c r="U178" s="114"/>
      <c r="V178" s="114"/>
      <c r="W178" s="114"/>
    </row>
    <row r="179" spans="15:23" ht="15.75">
      <c r="O179" s="46"/>
      <c r="P179" s="46"/>
      <c r="Q179" s="46"/>
      <c r="R179" s="46"/>
      <c r="S179" s="67"/>
      <c r="T179" s="114"/>
      <c r="U179" s="114"/>
      <c r="V179" s="114"/>
      <c r="W179" s="114"/>
    </row>
    <row r="180" spans="15:23" ht="15.75">
      <c r="O180" s="46"/>
      <c r="P180" s="46"/>
      <c r="Q180" s="46"/>
      <c r="R180" s="46"/>
      <c r="S180" s="67"/>
      <c r="T180" s="114"/>
      <c r="U180" s="114"/>
      <c r="V180" s="114"/>
      <c r="W180" s="114"/>
    </row>
    <row r="181" spans="15:23" ht="15.75">
      <c r="O181" s="46"/>
      <c r="P181" s="46"/>
      <c r="Q181" s="46"/>
      <c r="R181" s="46"/>
      <c r="S181" s="67"/>
      <c r="T181" s="114"/>
      <c r="U181" s="114"/>
      <c r="V181" s="114"/>
      <c r="W181" s="114"/>
    </row>
    <row r="182" spans="15:23" ht="15.75">
      <c r="O182" s="46"/>
      <c r="P182" s="46"/>
      <c r="Q182" s="46"/>
      <c r="R182" s="46"/>
      <c r="S182" s="67"/>
      <c r="T182" s="114"/>
      <c r="U182" s="114"/>
      <c r="V182" s="114"/>
      <c r="W182" s="114"/>
    </row>
    <row r="183" spans="15:23" ht="15.75">
      <c r="O183" s="46"/>
      <c r="P183" s="46"/>
      <c r="Q183" s="46"/>
      <c r="R183" s="46"/>
      <c r="S183" s="67"/>
      <c r="T183" s="114"/>
      <c r="U183" s="114"/>
      <c r="V183" s="114"/>
      <c r="W183" s="114"/>
    </row>
    <row r="184" spans="15:23" ht="15.75">
      <c r="O184" s="46"/>
      <c r="P184" s="46"/>
      <c r="Q184" s="46"/>
      <c r="R184" s="46"/>
      <c r="S184" s="67"/>
      <c r="T184" s="114"/>
      <c r="U184" s="114"/>
      <c r="V184" s="114"/>
      <c r="W184" s="114"/>
    </row>
    <row r="185" spans="15:23" ht="15.75">
      <c r="O185" s="46"/>
      <c r="P185" s="46"/>
      <c r="Q185" s="46"/>
      <c r="R185" s="46"/>
      <c r="S185" s="67"/>
      <c r="T185" s="114"/>
      <c r="U185" s="114"/>
      <c r="V185" s="114"/>
      <c r="W185" s="114"/>
    </row>
    <row r="186" spans="15:23" ht="15.75">
      <c r="O186" s="46"/>
      <c r="P186" s="46"/>
      <c r="Q186" s="46"/>
      <c r="R186" s="46"/>
      <c r="S186" s="67"/>
      <c r="T186" s="114"/>
      <c r="U186" s="114"/>
      <c r="V186" s="114"/>
      <c r="W186" s="114"/>
    </row>
    <row r="187" spans="15:23" ht="15.75">
      <c r="O187" s="46"/>
      <c r="P187" s="46"/>
      <c r="Q187" s="46"/>
      <c r="R187" s="46"/>
      <c r="S187" s="67"/>
      <c r="T187" s="114"/>
      <c r="U187" s="114"/>
      <c r="V187" s="114"/>
      <c r="W187" s="114"/>
    </row>
    <row r="188" spans="15:23" ht="15.75">
      <c r="O188" s="46"/>
      <c r="P188" s="46"/>
      <c r="Q188" s="46"/>
      <c r="R188" s="46"/>
      <c r="S188" s="67"/>
      <c r="T188" s="114"/>
      <c r="U188" s="114"/>
      <c r="V188" s="114"/>
      <c r="W188" s="114"/>
    </row>
  </sheetData>
  <mergeCells count="334">
    <mergeCell ref="T87:T88"/>
    <mergeCell ref="T91:T92"/>
    <mergeCell ref="T95:T96"/>
    <mergeCell ref="T100:T101"/>
    <mergeCell ref="T47:T48"/>
    <mergeCell ref="T50:T51"/>
    <mergeCell ref="T55:T56"/>
    <mergeCell ref="T85:T86"/>
    <mergeCell ref="Q50:Q51"/>
    <mergeCell ref="Q55:Q56"/>
    <mergeCell ref="T7:T10"/>
    <mergeCell ref="T11:T15"/>
    <mergeCell ref="T22:T23"/>
    <mergeCell ref="T27:T28"/>
    <mergeCell ref="T29:T30"/>
    <mergeCell ref="T31:T32"/>
    <mergeCell ref="T33:T35"/>
    <mergeCell ref="T37:T38"/>
    <mergeCell ref="V47:V48"/>
    <mergeCell ref="V50:V51"/>
    <mergeCell ref="V22:V23"/>
    <mergeCell ref="V27:V28"/>
    <mergeCell ref="V29:V30"/>
    <mergeCell ref="V31:V32"/>
    <mergeCell ref="V25:V26"/>
    <mergeCell ref="V85:V86"/>
    <mergeCell ref="V87:V88"/>
    <mergeCell ref="V91:V92"/>
    <mergeCell ref="V95:V96"/>
    <mergeCell ref="V100:V101"/>
    <mergeCell ref="V103:V104"/>
    <mergeCell ref="Q7:Q10"/>
    <mergeCell ref="Q11:Q15"/>
    <mergeCell ref="Q27:Q28"/>
    <mergeCell ref="Q29:Q30"/>
    <mergeCell ref="Q85:Q86"/>
    <mergeCell ref="Q87:Q88"/>
    <mergeCell ref="Q91:Q92"/>
    <mergeCell ref="Q95:Q96"/>
    <mergeCell ref="V7:V10"/>
    <mergeCell ref="Q100:Q101"/>
    <mergeCell ref="Q103:Q104"/>
    <mergeCell ref="Q22:Q23"/>
    <mergeCell ref="Q31:Q32"/>
    <mergeCell ref="Q33:Q35"/>
    <mergeCell ref="Q37:Q38"/>
    <mergeCell ref="Q39:Q41"/>
    <mergeCell ref="Q43:Q44"/>
    <mergeCell ref="Q47:Q48"/>
    <mergeCell ref="U55:U56"/>
    <mergeCell ref="V55:V56"/>
    <mergeCell ref="W55:W56"/>
    <mergeCell ref="X55:X56"/>
    <mergeCell ref="M55:M56"/>
    <mergeCell ref="N55:N56"/>
    <mergeCell ref="O55:O56"/>
    <mergeCell ref="R55:R56"/>
    <mergeCell ref="U103:U104"/>
    <mergeCell ref="W103:W104"/>
    <mergeCell ref="X103:X104"/>
    <mergeCell ref="M103:M104"/>
    <mergeCell ref="N103:N104"/>
    <mergeCell ref="O103:O104"/>
    <mergeCell ref="R103:R104"/>
    <mergeCell ref="T103:T104"/>
    <mergeCell ref="U95:U96"/>
    <mergeCell ref="W95:W96"/>
    <mergeCell ref="X95:X96"/>
    <mergeCell ref="M100:M101"/>
    <mergeCell ref="N100:N101"/>
    <mergeCell ref="O100:O101"/>
    <mergeCell ref="R100:R101"/>
    <mergeCell ref="U100:U101"/>
    <mergeCell ref="W100:W101"/>
    <mergeCell ref="X100:X101"/>
    <mergeCell ref="M95:M96"/>
    <mergeCell ref="N95:N96"/>
    <mergeCell ref="O95:O96"/>
    <mergeCell ref="R95:R96"/>
    <mergeCell ref="X91:X92"/>
    <mergeCell ref="M87:M88"/>
    <mergeCell ref="N87:N88"/>
    <mergeCell ref="O87:O88"/>
    <mergeCell ref="R87:R88"/>
    <mergeCell ref="U87:U88"/>
    <mergeCell ref="W87:W88"/>
    <mergeCell ref="X87:X88"/>
    <mergeCell ref="M91:M92"/>
    <mergeCell ref="N91:N92"/>
    <mergeCell ref="U85:U86"/>
    <mergeCell ref="W85:W86"/>
    <mergeCell ref="O47:O48"/>
    <mergeCell ref="U91:U92"/>
    <mergeCell ref="W91:W92"/>
    <mergeCell ref="O91:O92"/>
    <mergeCell ref="R91:R92"/>
    <mergeCell ref="U50:U51"/>
    <mergeCell ref="W50:W51"/>
    <mergeCell ref="R50:R51"/>
    <mergeCell ref="M85:M86"/>
    <mergeCell ref="N85:N86"/>
    <mergeCell ref="O85:O86"/>
    <mergeCell ref="R85:R86"/>
    <mergeCell ref="X50:X51"/>
    <mergeCell ref="M47:M48"/>
    <mergeCell ref="N47:N48"/>
    <mergeCell ref="R47:R48"/>
    <mergeCell ref="U47:U48"/>
    <mergeCell ref="W47:W48"/>
    <mergeCell ref="X47:X48"/>
    <mergeCell ref="M50:M51"/>
    <mergeCell ref="N50:N51"/>
    <mergeCell ref="O50:O51"/>
    <mergeCell ref="O39:O41"/>
    <mergeCell ref="R39:R41"/>
    <mergeCell ref="U39:U41"/>
    <mergeCell ref="U37:U38"/>
    <mergeCell ref="S39:S41"/>
    <mergeCell ref="T39:T41"/>
    <mergeCell ref="U29:U30"/>
    <mergeCell ref="W29:W30"/>
    <mergeCell ref="X29:X30"/>
    <mergeCell ref="M33:M35"/>
    <mergeCell ref="N33:N35"/>
    <mergeCell ref="O33:O35"/>
    <mergeCell ref="R33:R35"/>
    <mergeCell ref="U33:U35"/>
    <mergeCell ref="W33:W35"/>
    <mergeCell ref="X33:X35"/>
    <mergeCell ref="M29:M30"/>
    <mergeCell ref="N29:N30"/>
    <mergeCell ref="O29:O30"/>
    <mergeCell ref="R29:R30"/>
    <mergeCell ref="U22:U23"/>
    <mergeCell ref="W22:W23"/>
    <mergeCell ref="X22:X23"/>
    <mergeCell ref="M27:M28"/>
    <mergeCell ref="N27:N28"/>
    <mergeCell ref="O27:O28"/>
    <mergeCell ref="R27:R28"/>
    <mergeCell ref="U27:U28"/>
    <mergeCell ref="W27:W28"/>
    <mergeCell ref="X27:X28"/>
    <mergeCell ref="M22:M23"/>
    <mergeCell ref="N22:N23"/>
    <mergeCell ref="O22:O23"/>
    <mergeCell ref="R22:R23"/>
    <mergeCell ref="U43:U44"/>
    <mergeCell ref="X43:X44"/>
    <mergeCell ref="M43:M44"/>
    <mergeCell ref="N43:N44"/>
    <mergeCell ref="O43:O44"/>
    <mergeCell ref="R43:R44"/>
    <mergeCell ref="W43:W44"/>
    <mergeCell ref="S43:S44"/>
    <mergeCell ref="T43:T44"/>
    <mergeCell ref="V43:V44"/>
    <mergeCell ref="X37:X38"/>
    <mergeCell ref="M31:M32"/>
    <mergeCell ref="N31:N32"/>
    <mergeCell ref="O31:O32"/>
    <mergeCell ref="R31:R32"/>
    <mergeCell ref="M37:M38"/>
    <mergeCell ref="N37:N38"/>
    <mergeCell ref="O37:O38"/>
    <mergeCell ref="R37:R38"/>
    <mergeCell ref="V33:V35"/>
    <mergeCell ref="A116:B116"/>
    <mergeCell ref="A115:D115"/>
    <mergeCell ref="F66:F67"/>
    <mergeCell ref="G66:G67"/>
    <mergeCell ref="B66:B67"/>
    <mergeCell ref="C66:C67"/>
    <mergeCell ref="D66:D67"/>
    <mergeCell ref="E66:E67"/>
    <mergeCell ref="G85:G86"/>
    <mergeCell ref="E97:E99"/>
    <mergeCell ref="F97:F99"/>
    <mergeCell ref="G97:G99"/>
    <mergeCell ref="F115:G115"/>
    <mergeCell ref="A97:A99"/>
    <mergeCell ref="B97:B99"/>
    <mergeCell ref="C97:C99"/>
    <mergeCell ref="D97:D99"/>
    <mergeCell ref="A112:J112"/>
    <mergeCell ref="I100:I101"/>
    <mergeCell ref="D39:D40"/>
    <mergeCell ref="E39:E40"/>
    <mergeCell ref="F39:F40"/>
    <mergeCell ref="G39:G40"/>
    <mergeCell ref="A66:A67"/>
    <mergeCell ref="A39:A40"/>
    <mergeCell ref="B39:B40"/>
    <mergeCell ref="C39:C40"/>
    <mergeCell ref="C50:C51"/>
    <mergeCell ref="J39:J40"/>
    <mergeCell ref="K39:K40"/>
    <mergeCell ref="H66:H67"/>
    <mergeCell ref="I66:I67"/>
    <mergeCell ref="H47:H48"/>
    <mergeCell ref="I47:I48"/>
    <mergeCell ref="H39:H40"/>
    <mergeCell ref="I39:I40"/>
    <mergeCell ref="L39:L40"/>
    <mergeCell ref="M39:M41"/>
    <mergeCell ref="N39:N41"/>
    <mergeCell ref="U7:U10"/>
    <mergeCell ref="M11:M15"/>
    <mergeCell ref="N11:N15"/>
    <mergeCell ref="O11:O15"/>
    <mergeCell ref="R11:R15"/>
    <mergeCell ref="U11:U15"/>
    <mergeCell ref="U31:U32"/>
    <mergeCell ref="M7:M10"/>
    <mergeCell ref="N7:N10"/>
    <mergeCell ref="O7:O10"/>
    <mergeCell ref="R7:R10"/>
    <mergeCell ref="X85:X86"/>
    <mergeCell ref="W11:W15"/>
    <mergeCell ref="W7:W10"/>
    <mergeCell ref="X7:X10"/>
    <mergeCell ref="X11:X12"/>
    <mergeCell ref="X31:X32"/>
    <mergeCell ref="W31:W32"/>
    <mergeCell ref="W39:W41"/>
    <mergeCell ref="X39:X41"/>
    <mergeCell ref="W37:W38"/>
    <mergeCell ref="S7:S10"/>
    <mergeCell ref="S11:S15"/>
    <mergeCell ref="S22:S23"/>
    <mergeCell ref="S27:S28"/>
    <mergeCell ref="S29:S30"/>
    <mergeCell ref="S31:S32"/>
    <mergeCell ref="S33:S35"/>
    <mergeCell ref="S37:S38"/>
    <mergeCell ref="S47:S48"/>
    <mergeCell ref="S50:S51"/>
    <mergeCell ref="S85:S86"/>
    <mergeCell ref="S87:S88"/>
    <mergeCell ref="S55:S56"/>
    <mergeCell ref="S91:S92"/>
    <mergeCell ref="S95:S96"/>
    <mergeCell ref="S100:S101"/>
    <mergeCell ref="S103:S104"/>
    <mergeCell ref="D25:D26"/>
    <mergeCell ref="C25:C26"/>
    <mergeCell ref="A25:A26"/>
    <mergeCell ref="B25:B26"/>
    <mergeCell ref="K25:K26"/>
    <mergeCell ref="L25:L26"/>
    <mergeCell ref="E25:E26"/>
    <mergeCell ref="F25:F26"/>
    <mergeCell ref="G25:G26"/>
    <mergeCell ref="H25:H26"/>
    <mergeCell ref="W25:W26"/>
    <mergeCell ref="X25:X26"/>
    <mergeCell ref="Q25:Q26"/>
    <mergeCell ref="R25:R26"/>
    <mergeCell ref="S25:S26"/>
    <mergeCell ref="T25:T26"/>
    <mergeCell ref="B31:B32"/>
    <mergeCell ref="C31:C32"/>
    <mergeCell ref="D31:D32"/>
    <mergeCell ref="U25:U26"/>
    <mergeCell ref="M25:M26"/>
    <mergeCell ref="N25:N26"/>
    <mergeCell ref="O25:O26"/>
    <mergeCell ref="P25:P26"/>
    <mergeCell ref="I25:I26"/>
    <mergeCell ref="J25:J26"/>
    <mergeCell ref="E31:E32"/>
    <mergeCell ref="F31:F32"/>
    <mergeCell ref="G31:G32"/>
    <mergeCell ref="F50:F51"/>
    <mergeCell ref="I31:I32"/>
    <mergeCell ref="A47:A48"/>
    <mergeCell ref="B47:B48"/>
    <mergeCell ref="C47:C48"/>
    <mergeCell ref="D47:D48"/>
    <mergeCell ref="E47:E48"/>
    <mergeCell ref="F47:F48"/>
    <mergeCell ref="G47:G48"/>
    <mergeCell ref="H31:H32"/>
    <mergeCell ref="A31:A32"/>
    <mergeCell ref="E85:E86"/>
    <mergeCell ref="F85:F86"/>
    <mergeCell ref="A50:A51"/>
    <mergeCell ref="B50:B51"/>
    <mergeCell ref="D50:D51"/>
    <mergeCell ref="A85:A86"/>
    <mergeCell ref="B85:B86"/>
    <mergeCell ref="C85:C86"/>
    <mergeCell ref="D85:D86"/>
    <mergeCell ref="E50:E51"/>
    <mergeCell ref="E87:E88"/>
    <mergeCell ref="F87:F88"/>
    <mergeCell ref="G87:G88"/>
    <mergeCell ref="H87:H88"/>
    <mergeCell ref="A87:A88"/>
    <mergeCell ref="B87:B88"/>
    <mergeCell ref="C87:C88"/>
    <mergeCell ref="D87:D88"/>
    <mergeCell ref="H85:H86"/>
    <mergeCell ref="I85:I86"/>
    <mergeCell ref="H97:H99"/>
    <mergeCell ref="I97:I99"/>
    <mergeCell ref="I95:I96"/>
    <mergeCell ref="I91:I92"/>
    <mergeCell ref="A1:K1"/>
    <mergeCell ref="I87:I88"/>
    <mergeCell ref="A100:A101"/>
    <mergeCell ref="B100:B101"/>
    <mergeCell ref="C100:C101"/>
    <mergeCell ref="D100:D101"/>
    <mergeCell ref="E100:E101"/>
    <mergeCell ref="F100:F101"/>
    <mergeCell ref="G100:G101"/>
    <mergeCell ref="H100:H101"/>
    <mergeCell ref="A95:A96"/>
    <mergeCell ref="B95:B96"/>
    <mergeCell ref="C95:C96"/>
    <mergeCell ref="D95:D96"/>
    <mergeCell ref="E95:E96"/>
    <mergeCell ref="F95:F96"/>
    <mergeCell ref="G95:G96"/>
    <mergeCell ref="H95:H96"/>
    <mergeCell ref="A91:A92"/>
    <mergeCell ref="B91:B92"/>
    <mergeCell ref="C91:C92"/>
    <mergeCell ref="D91:D92"/>
    <mergeCell ref="E91:E92"/>
    <mergeCell ref="F91:F92"/>
    <mergeCell ref="G91:G92"/>
    <mergeCell ref="H91:H92"/>
  </mergeCells>
  <printOptions/>
  <pageMargins left="0.39370078740157477" right="0.39370078740157477" top="0.37" bottom="0.3" header="0.19" footer="0.16"/>
  <pageSetup fitToHeight="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Волжский</dc:creator>
  <cp:keywords/>
  <dc:description/>
  <cp:lastModifiedBy/>
  <cp:lastPrinted>2010-11-14T10:00:06Z</cp:lastPrinted>
  <dcterms:created xsi:type="dcterms:W3CDTF">2008-05-30T13:17:30Z</dcterms:created>
  <dcterms:modified xsi:type="dcterms:W3CDTF">2010-11-14T10:01:22Z</dcterms:modified>
  <cp:category/>
  <cp:version/>
  <cp:contentType/>
  <cp:contentStatus/>
</cp:coreProperties>
</file>